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Декабрь (2)" sheetId="1" r:id="rId1"/>
  </sheets>
  <externalReferences>
    <externalReference r:id="rId2"/>
    <externalReference r:id="rId3"/>
  </externalReferences>
  <definedNames>
    <definedName name="_xlnm._FilterDatabase" localSheetId="0" hidden="1">'почта банк Декабрь (2)'!$A$6:$V$67</definedName>
    <definedName name="Абыкаева" localSheetId="0">#REF!</definedName>
    <definedName name="Абыкаева">#REF!</definedName>
    <definedName name="_xlnm.Print_Area" localSheetId="0">'почта банк Декабрь (2)'!$A$1:$H$67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Q67" i="1" l="1"/>
  <c r="P67" i="1"/>
  <c r="N67" i="1"/>
  <c r="K67" i="1"/>
  <c r="D67" i="1"/>
  <c r="C67" i="1"/>
  <c r="B67" i="1"/>
  <c r="Q66" i="1"/>
  <c r="N66" i="1"/>
  <c r="K66" i="1"/>
  <c r="D66" i="1"/>
  <c r="C66" i="1"/>
  <c r="B66" i="1"/>
  <c r="Q65" i="1"/>
  <c r="N65" i="1"/>
  <c r="K65" i="1"/>
  <c r="F65" i="1"/>
  <c r="I65" i="1" s="1"/>
  <c r="D65" i="1"/>
  <c r="C65" i="1"/>
  <c r="B65" i="1"/>
  <c r="P65" i="1" s="1"/>
  <c r="Q64" i="1"/>
  <c r="N64" i="1"/>
  <c r="K64" i="1"/>
  <c r="D64" i="1"/>
  <c r="C64" i="1"/>
  <c r="B64" i="1"/>
  <c r="P64" i="1" s="1"/>
  <c r="Q63" i="1"/>
  <c r="N63" i="1"/>
  <c r="K63" i="1"/>
  <c r="D63" i="1"/>
  <c r="E63" i="1" s="1"/>
  <c r="C63" i="1"/>
  <c r="B63" i="1"/>
  <c r="F63" i="1" s="1"/>
  <c r="Q62" i="1"/>
  <c r="N62" i="1"/>
  <c r="K62" i="1"/>
  <c r="D62" i="1"/>
  <c r="F62" i="1" s="1"/>
  <c r="G62" i="1" s="1"/>
  <c r="C62" i="1"/>
  <c r="B62" i="1"/>
  <c r="P62" i="1" s="1"/>
  <c r="Q61" i="1"/>
  <c r="P61" i="1"/>
  <c r="N61" i="1"/>
  <c r="K61" i="1"/>
  <c r="D61" i="1"/>
  <c r="C61" i="1"/>
  <c r="B61" i="1"/>
  <c r="Q60" i="1"/>
  <c r="N60" i="1"/>
  <c r="K60" i="1"/>
  <c r="D60" i="1"/>
  <c r="C60" i="1"/>
  <c r="B60" i="1"/>
  <c r="Q59" i="1"/>
  <c r="N59" i="1"/>
  <c r="K59" i="1"/>
  <c r="F59" i="1"/>
  <c r="I59" i="1" s="1"/>
  <c r="D59" i="1"/>
  <c r="C59" i="1"/>
  <c r="B59" i="1"/>
  <c r="P59" i="1" s="1"/>
  <c r="Q58" i="1"/>
  <c r="N58" i="1"/>
  <c r="K58" i="1"/>
  <c r="D58" i="1"/>
  <c r="C58" i="1"/>
  <c r="B58" i="1"/>
  <c r="P58" i="1" s="1"/>
  <c r="Q57" i="1"/>
  <c r="N57" i="1"/>
  <c r="K57" i="1"/>
  <c r="D57" i="1"/>
  <c r="E57" i="1" s="1"/>
  <c r="C57" i="1"/>
  <c r="B57" i="1"/>
  <c r="F57" i="1" s="1"/>
  <c r="Q56" i="1"/>
  <c r="N56" i="1"/>
  <c r="K56" i="1"/>
  <c r="D56" i="1"/>
  <c r="F56" i="1" s="1"/>
  <c r="G56" i="1" s="1"/>
  <c r="C56" i="1"/>
  <c r="B56" i="1"/>
  <c r="P56" i="1" s="1"/>
  <c r="Q55" i="1"/>
  <c r="N55" i="1"/>
  <c r="K55" i="1"/>
  <c r="D55" i="1"/>
  <c r="C55" i="1"/>
  <c r="Q54" i="1"/>
  <c r="N54" i="1"/>
  <c r="K54" i="1"/>
  <c r="D54" i="1"/>
  <c r="C54" i="1"/>
  <c r="B54" i="1"/>
  <c r="Q53" i="1"/>
  <c r="N53" i="1"/>
  <c r="K53" i="1"/>
  <c r="D53" i="1"/>
  <c r="E53" i="1" s="1"/>
  <c r="C53" i="1"/>
  <c r="B53" i="1"/>
  <c r="P53" i="1" s="1"/>
  <c r="Q52" i="1"/>
  <c r="N52" i="1"/>
  <c r="K52" i="1"/>
  <c r="D52" i="1"/>
  <c r="E52" i="1" s="1"/>
  <c r="C52" i="1"/>
  <c r="B52" i="1"/>
  <c r="P52" i="1" s="1"/>
  <c r="Q51" i="1"/>
  <c r="N51" i="1"/>
  <c r="K51" i="1"/>
  <c r="E51" i="1"/>
  <c r="D51" i="1"/>
  <c r="C51" i="1"/>
  <c r="B51" i="1"/>
  <c r="F51" i="1" s="1"/>
  <c r="Q50" i="1"/>
  <c r="N50" i="1"/>
  <c r="K50" i="1"/>
  <c r="D50" i="1"/>
  <c r="C50" i="1"/>
  <c r="B50" i="1"/>
  <c r="F50" i="1" s="1"/>
  <c r="G50" i="1" s="1"/>
  <c r="Q49" i="1"/>
  <c r="N49" i="1"/>
  <c r="K49" i="1"/>
  <c r="C49" i="1"/>
  <c r="Q48" i="1"/>
  <c r="N48" i="1"/>
  <c r="K48" i="1"/>
  <c r="D48" i="1"/>
  <c r="C48" i="1"/>
  <c r="B48" i="1"/>
  <c r="F48" i="1" s="1"/>
  <c r="Q47" i="1"/>
  <c r="N47" i="1"/>
  <c r="K47" i="1"/>
  <c r="D47" i="1"/>
  <c r="C47" i="1"/>
  <c r="B47" i="1"/>
  <c r="P47" i="1" s="1"/>
  <c r="Q46" i="1"/>
  <c r="N46" i="1"/>
  <c r="K46" i="1"/>
  <c r="D46" i="1"/>
  <c r="C46" i="1"/>
  <c r="B46" i="1"/>
  <c r="P46" i="1" s="1"/>
  <c r="Q45" i="1"/>
  <c r="N45" i="1"/>
  <c r="K45" i="1"/>
  <c r="D45" i="1"/>
  <c r="E45" i="1" s="1"/>
  <c r="C45" i="1"/>
  <c r="B45" i="1"/>
  <c r="Q44" i="1"/>
  <c r="N44" i="1"/>
  <c r="K44" i="1"/>
  <c r="F44" i="1"/>
  <c r="G44" i="1" s="1"/>
  <c r="D44" i="1"/>
  <c r="E44" i="1" s="1"/>
  <c r="C44" i="1"/>
  <c r="B44" i="1"/>
  <c r="P44" i="1" s="1"/>
  <c r="Q43" i="1"/>
  <c r="N43" i="1"/>
  <c r="K43" i="1"/>
  <c r="D43" i="1"/>
  <c r="C43" i="1"/>
  <c r="B43" i="1"/>
  <c r="P43" i="1" s="1"/>
  <c r="Q42" i="1"/>
  <c r="N42" i="1"/>
  <c r="K42" i="1"/>
  <c r="D42" i="1"/>
  <c r="C42" i="1"/>
  <c r="B42" i="1"/>
  <c r="B41" i="1" s="1"/>
  <c r="P41" i="1" s="1"/>
  <c r="Q41" i="1"/>
  <c r="N41" i="1"/>
  <c r="K41" i="1"/>
  <c r="C41" i="1"/>
  <c r="Q40" i="1"/>
  <c r="N40" i="1"/>
  <c r="K40" i="1"/>
  <c r="D40" i="1"/>
  <c r="C40" i="1"/>
  <c r="B40" i="1"/>
  <c r="P40" i="1" s="1"/>
  <c r="Q39" i="1"/>
  <c r="N39" i="1"/>
  <c r="K39" i="1"/>
  <c r="D39" i="1"/>
  <c r="E39" i="1" s="1"/>
  <c r="C39" i="1"/>
  <c r="B39" i="1"/>
  <c r="F39" i="1" s="1"/>
  <c r="Q38" i="1"/>
  <c r="N38" i="1"/>
  <c r="K38" i="1"/>
  <c r="E38" i="1"/>
  <c r="D38" i="1"/>
  <c r="F38" i="1" s="1"/>
  <c r="G38" i="1" s="1"/>
  <c r="C38" i="1"/>
  <c r="B38" i="1"/>
  <c r="P38" i="1" s="1"/>
  <c r="Q37" i="1"/>
  <c r="P37" i="1"/>
  <c r="N37" i="1"/>
  <c r="K37" i="1"/>
  <c r="D37" i="1"/>
  <c r="C37" i="1"/>
  <c r="B37" i="1"/>
  <c r="Q36" i="1"/>
  <c r="N36" i="1"/>
  <c r="K36" i="1"/>
  <c r="D36" i="1"/>
  <c r="C36" i="1"/>
  <c r="B36" i="1"/>
  <c r="Q35" i="1"/>
  <c r="N35" i="1"/>
  <c r="K35" i="1"/>
  <c r="C35" i="1"/>
  <c r="Q34" i="1"/>
  <c r="N34" i="1"/>
  <c r="K34" i="1"/>
  <c r="D34" i="1"/>
  <c r="E34" i="1" s="1"/>
  <c r="C34" i="1"/>
  <c r="B34" i="1"/>
  <c r="P34" i="1" s="1"/>
  <c r="Q33" i="1"/>
  <c r="N33" i="1"/>
  <c r="K33" i="1"/>
  <c r="E33" i="1"/>
  <c r="D33" i="1"/>
  <c r="C33" i="1"/>
  <c r="B33" i="1"/>
  <c r="F33" i="1" s="1"/>
  <c r="Q32" i="1"/>
  <c r="N32" i="1"/>
  <c r="K32" i="1"/>
  <c r="D32" i="1"/>
  <c r="E32" i="1" s="1"/>
  <c r="C32" i="1"/>
  <c r="B32" i="1"/>
  <c r="P32" i="1" s="1"/>
  <c r="Q31" i="1"/>
  <c r="P31" i="1"/>
  <c r="N31" i="1"/>
  <c r="K31" i="1"/>
  <c r="D31" i="1"/>
  <c r="C31" i="1"/>
  <c r="B31" i="1"/>
  <c r="Q30" i="1"/>
  <c r="N30" i="1"/>
  <c r="K30" i="1"/>
  <c r="D30" i="1"/>
  <c r="C30" i="1"/>
  <c r="B30" i="1"/>
  <c r="Q29" i="1"/>
  <c r="N29" i="1"/>
  <c r="K29" i="1"/>
  <c r="D29" i="1"/>
  <c r="E29" i="1" s="1"/>
  <c r="C29" i="1"/>
  <c r="B29" i="1"/>
  <c r="P29" i="1" s="1"/>
  <c r="Q28" i="1"/>
  <c r="N28" i="1"/>
  <c r="K28" i="1"/>
  <c r="D28" i="1"/>
  <c r="E28" i="1" s="1"/>
  <c r="C28" i="1"/>
  <c r="B28" i="1"/>
  <c r="P28" i="1" s="1"/>
  <c r="Q27" i="1"/>
  <c r="N27" i="1"/>
  <c r="K27" i="1"/>
  <c r="C27" i="1"/>
  <c r="Q26" i="1"/>
  <c r="N26" i="1"/>
  <c r="K26" i="1"/>
  <c r="D26" i="1"/>
  <c r="E26" i="1" s="1"/>
  <c r="C26" i="1"/>
  <c r="B26" i="1"/>
  <c r="F26" i="1" s="1"/>
  <c r="G26" i="1" s="1"/>
  <c r="Q25" i="1"/>
  <c r="N25" i="1"/>
  <c r="K25" i="1"/>
  <c r="D25" i="1"/>
  <c r="C25" i="1"/>
  <c r="B25" i="1"/>
  <c r="P25" i="1" s="1"/>
  <c r="Q24" i="1"/>
  <c r="N24" i="1"/>
  <c r="K24" i="1"/>
  <c r="D24" i="1"/>
  <c r="C24" i="1"/>
  <c r="B24" i="1"/>
  <c r="F24" i="1" s="1"/>
  <c r="Q23" i="1"/>
  <c r="N23" i="1"/>
  <c r="K23" i="1"/>
  <c r="D23" i="1"/>
  <c r="F23" i="1" s="1"/>
  <c r="I23" i="1" s="1"/>
  <c r="C23" i="1"/>
  <c r="B23" i="1"/>
  <c r="P23" i="1" s="1"/>
  <c r="Q22" i="1"/>
  <c r="N22" i="1"/>
  <c r="K22" i="1"/>
  <c r="D22" i="1"/>
  <c r="E22" i="1" s="1"/>
  <c r="C22" i="1"/>
  <c r="B22" i="1"/>
  <c r="P22" i="1" s="1"/>
  <c r="Q21" i="1"/>
  <c r="N21" i="1"/>
  <c r="K21" i="1"/>
  <c r="C21" i="1"/>
  <c r="B21" i="1"/>
  <c r="P21" i="1" s="1"/>
  <c r="Q20" i="1"/>
  <c r="N20" i="1"/>
  <c r="K20" i="1"/>
  <c r="F20" i="1"/>
  <c r="G20" i="1" s="1"/>
  <c r="E20" i="1"/>
  <c r="D20" i="1"/>
  <c r="C20" i="1"/>
  <c r="B20" i="1"/>
  <c r="P20" i="1" s="1"/>
  <c r="Q19" i="1"/>
  <c r="P19" i="1"/>
  <c r="N19" i="1"/>
  <c r="K19" i="1"/>
  <c r="D19" i="1"/>
  <c r="C19" i="1"/>
  <c r="B19" i="1"/>
  <c r="Q18" i="1"/>
  <c r="P18" i="1"/>
  <c r="N18" i="1"/>
  <c r="K18" i="1"/>
  <c r="D18" i="1"/>
  <c r="E18" i="1" s="1"/>
  <c r="C18" i="1"/>
  <c r="B18" i="1"/>
  <c r="F18" i="1" s="1"/>
  <c r="Q17" i="1"/>
  <c r="N17" i="1"/>
  <c r="K17" i="1"/>
  <c r="D17" i="1"/>
  <c r="E17" i="1" s="1"/>
  <c r="C17" i="1"/>
  <c r="B17" i="1"/>
  <c r="P17" i="1" s="1"/>
  <c r="Q16" i="1"/>
  <c r="N16" i="1"/>
  <c r="K16" i="1"/>
  <c r="D16" i="1"/>
  <c r="E16" i="1" s="1"/>
  <c r="C16" i="1"/>
  <c r="B16" i="1"/>
  <c r="P16" i="1" s="1"/>
  <c r="Q15" i="1"/>
  <c r="N15" i="1"/>
  <c r="K15" i="1"/>
  <c r="D15" i="1"/>
  <c r="C15" i="1"/>
  <c r="B15" i="1"/>
  <c r="Q14" i="1"/>
  <c r="N14" i="1"/>
  <c r="K14" i="1"/>
  <c r="F14" i="1"/>
  <c r="G14" i="1" s="1"/>
  <c r="D14" i="1"/>
  <c r="E14" i="1" s="1"/>
  <c r="C14" i="1"/>
  <c r="B14" i="1"/>
  <c r="P14" i="1" s="1"/>
  <c r="Q13" i="1"/>
  <c r="P13" i="1"/>
  <c r="N13" i="1"/>
  <c r="K13" i="1"/>
  <c r="D13" i="1"/>
  <c r="C13" i="1"/>
  <c r="B13" i="1"/>
  <c r="Q12" i="1"/>
  <c r="N12" i="1"/>
  <c r="K12" i="1"/>
  <c r="C12" i="1"/>
  <c r="F11" i="1"/>
  <c r="G11" i="1" s="1"/>
  <c r="D11" i="1"/>
  <c r="E11" i="1" s="1"/>
  <c r="B11" i="1"/>
  <c r="F10" i="1"/>
  <c r="D10" i="1"/>
  <c r="E10" i="1" s="1"/>
  <c r="B10" i="1"/>
  <c r="F9" i="1"/>
  <c r="G9" i="1" s="1"/>
  <c r="D9" i="1"/>
  <c r="B9" i="1"/>
  <c r="F8" i="1"/>
  <c r="G8" i="1" s="1"/>
  <c r="D8" i="1"/>
  <c r="D7" i="1" s="1"/>
  <c r="B8" i="1"/>
  <c r="Q7" i="1"/>
  <c r="N7" i="1"/>
  <c r="K7" i="1"/>
  <c r="C7" i="1"/>
  <c r="Q6" i="1"/>
  <c r="N6" i="1"/>
  <c r="K6" i="1"/>
  <c r="F6" i="1"/>
  <c r="D6" i="1"/>
  <c r="I6" i="1" s="1"/>
  <c r="C6" i="1"/>
  <c r="P26" i="1" l="1"/>
  <c r="P33" i="1"/>
  <c r="E46" i="1"/>
  <c r="B7" i="1"/>
  <c r="P7" i="1" s="1"/>
  <c r="B27" i="1"/>
  <c r="P27" i="1" s="1"/>
  <c r="F32" i="1"/>
  <c r="G32" i="1" s="1"/>
  <c r="F47" i="1"/>
  <c r="I47" i="1" s="1"/>
  <c r="F60" i="1"/>
  <c r="F66" i="1"/>
  <c r="F15" i="1"/>
  <c r="I15" i="1" s="1"/>
  <c r="F30" i="1"/>
  <c r="I30" i="1" s="1"/>
  <c r="E40" i="1"/>
  <c r="F45" i="1"/>
  <c r="G45" i="1" s="1"/>
  <c r="P45" i="1"/>
  <c r="E58" i="1"/>
  <c r="E59" i="1"/>
  <c r="E64" i="1"/>
  <c r="E65" i="1"/>
  <c r="F54" i="1"/>
  <c r="I54" i="1" s="1"/>
  <c r="F29" i="1"/>
  <c r="I29" i="1" s="1"/>
  <c r="P39" i="1"/>
  <c r="P50" i="1"/>
  <c r="P57" i="1"/>
  <c r="P63" i="1"/>
  <c r="F53" i="1"/>
  <c r="I53" i="1" s="1"/>
  <c r="F17" i="1"/>
  <c r="I17" i="1" s="1"/>
  <c r="B35" i="1"/>
  <c r="P35" i="1" s="1"/>
  <c r="E47" i="1"/>
  <c r="D49" i="1"/>
  <c r="E49" i="1" s="1"/>
  <c r="P51" i="1"/>
  <c r="G10" i="1"/>
  <c r="I18" i="1"/>
  <c r="G18" i="1"/>
  <c r="I24" i="1"/>
  <c r="G24" i="1"/>
  <c r="G54" i="1"/>
  <c r="I67" i="1"/>
  <c r="I39" i="1"/>
  <c r="G39" i="1"/>
  <c r="I57" i="1"/>
  <c r="G57" i="1"/>
  <c r="I63" i="1"/>
  <c r="G63" i="1"/>
  <c r="I48" i="1"/>
  <c r="G48" i="1"/>
  <c r="I13" i="1"/>
  <c r="I33" i="1"/>
  <c r="G33" i="1"/>
  <c r="I51" i="1"/>
  <c r="G51" i="1"/>
  <c r="I60" i="1"/>
  <c r="G60" i="1"/>
  <c r="I66" i="1"/>
  <c r="G66" i="1"/>
  <c r="I37" i="1"/>
  <c r="I45" i="1"/>
  <c r="E15" i="1"/>
  <c r="D12" i="1"/>
  <c r="I14" i="1"/>
  <c r="F16" i="1"/>
  <c r="I16" i="1" s="1"/>
  <c r="I20" i="1"/>
  <c r="F22" i="1"/>
  <c r="E23" i="1"/>
  <c r="I26" i="1"/>
  <c r="F28" i="1"/>
  <c r="I32" i="1"/>
  <c r="F34" i="1"/>
  <c r="G34" i="1" s="1"/>
  <c r="I38" i="1"/>
  <c r="F40" i="1"/>
  <c r="G40" i="1" s="1"/>
  <c r="I44" i="1"/>
  <c r="F46" i="1"/>
  <c r="G46" i="1" s="1"/>
  <c r="I50" i="1"/>
  <c r="F52" i="1"/>
  <c r="G52" i="1" s="1"/>
  <c r="I56" i="1"/>
  <c r="F58" i="1"/>
  <c r="G58" i="1" s="1"/>
  <c r="I62" i="1"/>
  <c r="F64" i="1"/>
  <c r="G64" i="1" s="1"/>
  <c r="E24" i="1"/>
  <c r="P24" i="1"/>
  <c r="E30" i="1"/>
  <c r="P30" i="1"/>
  <c r="E36" i="1"/>
  <c r="P36" i="1"/>
  <c r="E42" i="1"/>
  <c r="P42" i="1"/>
  <c r="E48" i="1"/>
  <c r="P48" i="1"/>
  <c r="E54" i="1"/>
  <c r="P54" i="1"/>
  <c r="E60" i="1"/>
  <c r="P60" i="1"/>
  <c r="E66" i="1"/>
  <c r="P66" i="1"/>
  <c r="E8" i="1"/>
  <c r="E13" i="1"/>
  <c r="G17" i="1"/>
  <c r="E19" i="1"/>
  <c r="I22" i="1"/>
  <c r="G23" i="1"/>
  <c r="E25" i="1"/>
  <c r="I28" i="1"/>
  <c r="G29" i="1"/>
  <c r="E31" i="1"/>
  <c r="F36" i="1"/>
  <c r="E37" i="1"/>
  <c r="I40" i="1"/>
  <c r="F42" i="1"/>
  <c r="E43" i="1"/>
  <c r="G53" i="1"/>
  <c r="E55" i="1"/>
  <c r="I58" i="1"/>
  <c r="G59" i="1"/>
  <c r="E61" i="1"/>
  <c r="G65" i="1"/>
  <c r="E67" i="1"/>
  <c r="F7" i="1"/>
  <c r="G7" i="1" s="1"/>
  <c r="E9" i="1"/>
  <c r="F13" i="1"/>
  <c r="F19" i="1"/>
  <c r="G19" i="1" s="1"/>
  <c r="D21" i="1"/>
  <c r="F25" i="1"/>
  <c r="G25" i="1" s="1"/>
  <c r="D27" i="1"/>
  <c r="F31" i="1"/>
  <c r="I31" i="1" s="1"/>
  <c r="F37" i="1"/>
  <c r="F43" i="1"/>
  <c r="E50" i="1"/>
  <c r="E56" i="1"/>
  <c r="F61" i="1"/>
  <c r="I61" i="1" s="1"/>
  <c r="E62" i="1"/>
  <c r="F67" i="1"/>
  <c r="G67" i="1" s="1"/>
  <c r="B12" i="1"/>
  <c r="P12" i="1" s="1"/>
  <c r="P15" i="1"/>
  <c r="D35" i="1"/>
  <c r="D41" i="1"/>
  <c r="B49" i="1"/>
  <c r="P49" i="1" s="1"/>
  <c r="B55" i="1"/>
  <c r="P55" i="1" s="1"/>
  <c r="F55" i="1" l="1"/>
  <c r="I55" i="1" s="1"/>
  <c r="G30" i="1"/>
  <c r="I52" i="1"/>
  <c r="E7" i="1"/>
  <c r="B6" i="1"/>
  <c r="G6" i="1" s="1"/>
  <c r="G15" i="1"/>
  <c r="G47" i="1"/>
  <c r="E35" i="1"/>
  <c r="F49" i="1"/>
  <c r="E21" i="1"/>
  <c r="F27" i="1"/>
  <c r="G27" i="1" s="1"/>
  <c r="G28" i="1"/>
  <c r="I25" i="1"/>
  <c r="G43" i="1"/>
  <c r="I36" i="1"/>
  <c r="G36" i="1"/>
  <c r="F35" i="1"/>
  <c r="G35" i="1" s="1"/>
  <c r="E12" i="1"/>
  <c r="G61" i="1"/>
  <c r="G37" i="1"/>
  <c r="G13" i="1"/>
  <c r="F12" i="1"/>
  <c r="G12" i="1" s="1"/>
  <c r="I64" i="1"/>
  <c r="I46" i="1"/>
  <c r="I34" i="1"/>
  <c r="I19" i="1"/>
  <c r="I43" i="1"/>
  <c r="G31" i="1"/>
  <c r="F21" i="1"/>
  <c r="G21" i="1" s="1"/>
  <c r="G22" i="1"/>
  <c r="I7" i="1"/>
  <c r="I42" i="1"/>
  <c r="G42" i="1"/>
  <c r="F41" i="1"/>
  <c r="G41" i="1" s="1"/>
  <c r="G16" i="1"/>
  <c r="E27" i="1"/>
  <c r="E41" i="1"/>
  <c r="G55" i="1"/>
  <c r="P6" i="1" l="1"/>
  <c r="E6" i="1"/>
  <c r="G49" i="1"/>
  <c r="I49" i="1"/>
  <c r="I21" i="1"/>
  <c r="I41" i="1"/>
  <c r="I27" i="1"/>
  <c r="I12" i="1"/>
  <c r="I35" i="1"/>
</calcChain>
</file>

<file path=xl/sharedStrings.xml><?xml version="1.0" encoding="utf-8"?>
<sst xmlns="http://schemas.openxmlformats.org/spreadsheetml/2006/main" count="75" uniqueCount="73">
  <si>
    <t>Предварительные сведения о количестве получателей пенсии по Республике</t>
  </si>
  <si>
    <t xml:space="preserve"> по состоянию на 01.01.2020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</si>
  <si>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</si>
  <si>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</si>
  <si>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</si>
  <si>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</si>
  <si>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</si>
  <si>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 xml:space="preserve"> банки</t>
  </si>
  <si>
    <t>кол-во</t>
  </si>
  <si>
    <t xml:space="preserve">% </t>
  </si>
  <si>
    <t>Ожидающие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</si>
  <si>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</si>
  <si>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</si>
  <si>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</si>
  <si>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</si>
  <si>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</si>
  <si>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</si>
  <si>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</si>
  <si>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</si>
  <si>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</si>
  <si>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</si>
  <si>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</si>
  <si>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</si>
  <si>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</si>
  <si>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</si>
  <si>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</si>
  <si>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</si>
  <si>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</si>
  <si>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</si>
  <si>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(Баетово) </t>
  </si>
  <si>
    <t xml:space="preserve"> Джумгальский (Чаек) 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</si>
  <si>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</si>
  <si>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</si>
  <si>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</si>
  <si>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</si>
  <si>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</si>
  <si>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(Кызыл-Суу) </t>
  </si>
  <si>
    <t xml:space="preserve"> Иссык-Куль (Чолпон-Ата) </t>
  </si>
  <si>
    <t xml:space="preserve"> Тонский (Боконбаево)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</si>
  <si>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</si>
  <si>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</si>
  <si>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</si>
  <si>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</si>
  <si>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</si>
  <si>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</si>
  <si>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</si>
  <si>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</si>
  <si>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(Гульча)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</si>
  <si>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</si>
  <si>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</si>
  <si>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</si>
  <si>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(Кок-Жар) </t>
  </si>
  <si>
    <t xml:space="preserve"> Узгенский</t>
  </si>
  <si>
    <t xml:space="preserve"> Чон-Алай (Дароот-Коргон)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</si>
  <si>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</si>
  <si>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</si>
  <si>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</si>
  <si>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</si>
  <si>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(Пульгон) </t>
  </si>
  <si>
    <t xml:space="preserve"> Лейлекский (Исфана)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</si>
  <si>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</si>
  <si>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</si>
  <si>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</si>
  <si>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</si>
  <si>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</si>
  <si>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</si>
  <si>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(Кербен) </t>
  </si>
  <si>
    <t xml:space="preserve"> Базар-Коргонский</t>
  </si>
  <si>
    <t xml:space="preserve"> Ноокенский</t>
  </si>
  <si>
    <t xml:space="preserve"> Тогуз-Торо (Казарман) </t>
  </si>
  <si>
    <t xml:space="preserve"> Токтогульский</t>
  </si>
  <si>
    <t xml:space="preserve"> Сузакский</t>
  </si>
  <si>
    <t xml:space="preserve"> Чаткал (Каныш-Кия)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</si>
</sst>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19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Alignment="1"/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/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</cellXfs>
  <cellStyles count="114">
    <cellStyle name="Normal 2" xfId="2"/>
    <cellStyle name="Обычный" xfId="0" builtinId="0"/>
    <cellStyle name="Обычный 2" xfId="3"/>
    <cellStyle name="Обычный 2 2" xfId="4"/>
    <cellStyle name="Обычный 2 2 2" xfId="5"/>
    <cellStyle name="Обычный 2 3" xfId="6"/>
    <cellStyle name="Обычный 2 3 2" xfId="7"/>
    <cellStyle name="Обычный 2 4" xfId="8"/>
    <cellStyle name="Обычный 2 5" xfId="9"/>
    <cellStyle name="Обычный 3" xfId="10"/>
    <cellStyle name="Обычный 3 2" xfId="11"/>
    <cellStyle name="Обычный 3 2 2" xfId="12"/>
    <cellStyle name="Обычный 3 3" xfId="13"/>
    <cellStyle name="Обычный 3 3 2" xfId="14"/>
    <cellStyle name="Обычный 3 3 3" xfId="15"/>
    <cellStyle name="Обычный 3 3 4" xfId="16"/>
    <cellStyle name="Обычный 3 3 5" xfId="1"/>
    <cellStyle name="Обычный 3 3 6" xfId="17"/>
    <cellStyle name="Обычный 3 4" xfId="18"/>
    <cellStyle name="Обычный 3 5" xfId="19"/>
    <cellStyle name="Обычный 3 6" xfId="20"/>
    <cellStyle name="Обычный 4" xfId="21"/>
    <cellStyle name="Обычный 5" xfId="22"/>
    <cellStyle name="Обычный 5 2" xfId="23"/>
    <cellStyle name="Процентный 2" xfId="24"/>
    <cellStyle name="Процентный 4" xfId="25"/>
    <cellStyle name="Финансовый 2" xfId="26"/>
    <cellStyle name="Финансовый 2 2" xfId="27"/>
    <cellStyle name="Финансовый 2 2 2" xfId="28"/>
    <cellStyle name="Финансовый 2 2 3" xfId="29"/>
    <cellStyle name="Финансовый 2 3" xfId="30"/>
    <cellStyle name="Финансовый 2 3 2" xfId="31"/>
    <cellStyle name="Финансовый 2 3 2 2" xfId="32"/>
    <cellStyle name="Финансовый 2 3 2 2 2" xfId="33"/>
    <cellStyle name="Финансовый 2 3 2 3" xfId="34"/>
    <cellStyle name="Финансовый 2 3 2 3 2" xfId="35"/>
    <cellStyle name="Финансовый 2 3 2 3 2 2" xfId="36"/>
    <cellStyle name="Финансовый 2 3 2 3 2 2 2" xfId="37"/>
    <cellStyle name="Финансовый 2 3 2 3 2 2 2 2" xfId="38"/>
    <cellStyle name="Финансовый 2 3 2 3 2 2 2 2 2" xfId="39"/>
    <cellStyle name="Финансовый 2 3 2 3 2 2 2 2 2 2" xfId="40"/>
    <cellStyle name="Финансовый 2 3 2 3 2 2 2 2 2 2 2" xfId="41"/>
    <cellStyle name="Финансовый 2 3 2 3 2 2 2 2 2 2 2 2" xfId="42"/>
    <cellStyle name="Финансовый 2 3 2 3 2 2 2 2 2 2 2 2 2" xfId="43"/>
    <cellStyle name="Финансовый 2 3 2 3 2 2 2 2 2 2 2 3" xfId="44"/>
    <cellStyle name="Финансовый 2 3 2 3 2 2 2 2 2 2 2 3 2" xfId="45"/>
    <cellStyle name="Финансовый 2 3 2 3 2 2 2 2 2 2 2 3 2 2" xfId="46"/>
    <cellStyle name="Финансовый 2 3 2 3 2 2 2 2 2 2 2 3 2 2 2" xfId="47"/>
    <cellStyle name="Финансовый 2 3 2 3 2 2 2 2 2 2 2 3 2 3" xfId="48"/>
    <cellStyle name="Финансовый 2 3 2 3 2 2 2 2 2 2 2 3 3" xfId="49"/>
    <cellStyle name="Финансовый 2 3 2 3 2 2 2 2 2 2 2 4" xfId="50"/>
    <cellStyle name="Финансовый 2 3 2 3 2 2 2 2 2 2 3" xfId="51"/>
    <cellStyle name="Финансовый 2 3 2 3 2 2 2 2 2 3" xfId="52"/>
    <cellStyle name="Финансовый 2 3 2 3 2 2 2 2 3" xfId="53"/>
    <cellStyle name="Финансовый 2 3 2 3 2 2 2 3" xfId="54"/>
    <cellStyle name="Финансовый 2 3 2 3 2 2 3" xfId="55"/>
    <cellStyle name="Финансовый 2 3 2 3 2 2 3 2" xfId="56"/>
    <cellStyle name="Финансовый 2 3 2 3 2 2 3 2 2" xfId="57"/>
    <cellStyle name="Финансовый 2 3 2 3 2 2 3 2 2 2" xfId="58"/>
    <cellStyle name="Финансовый 2 3 2 3 2 2 3 2 2 2 2" xfId="59"/>
    <cellStyle name="Финансовый 2 3 2 3 2 2 3 2 2 2 2 2" xfId="60"/>
    <cellStyle name="Финансовый 2 3 2 3 2 2 3 2 2 2 3" xfId="61"/>
    <cellStyle name="Финансовый 2 3 2 3 2 2 3 2 2 2 3 2" xfId="62"/>
    <cellStyle name="Финансовый 2 3 2 3 2 2 3 2 2 2 4" xfId="63"/>
    <cellStyle name="Финансовый 2 3 2 3 2 2 3 2 2 3" xfId="64"/>
    <cellStyle name="Финансовый 2 3 2 3 2 2 3 2 3" xfId="65"/>
    <cellStyle name="Финансовый 2 3 2 3 2 2 3 3" xfId="66"/>
    <cellStyle name="Финансовый 2 3 2 3 2 2 3 4" xfId="67"/>
    <cellStyle name="Финансовый 2 3 2 3 2 2 4" xfId="68"/>
    <cellStyle name="Финансовый 2 3 2 3 2 2 4 2" xfId="69"/>
    <cellStyle name="Финансовый 2 3 2 3 2 2 4 2 2" xfId="70"/>
    <cellStyle name="Финансовый 2 3 2 3 2 2 4 2 2 2" xfId="71"/>
    <cellStyle name="Финансовый 2 3 2 3 2 2 4 2 2 2 2" xfId="72"/>
    <cellStyle name="Финансовый 2 3 2 3 2 2 4 2 2 2 2 2" xfId="73"/>
    <cellStyle name="Финансовый 2 3 2 3 2 2 4 2 2 2 2 2 2" xfId="74"/>
    <cellStyle name="Финансовый 2 3 2 3 2 2 4 2 2 2 2 3" xfId="75"/>
    <cellStyle name="Финансовый 2 3 2 3 2 2 4 2 2 2 3" xfId="76"/>
    <cellStyle name="Финансовый 2 3 2 3 2 2 4 2 2 3" xfId="77"/>
    <cellStyle name="Финансовый 2 3 2 3 2 2 4 2 3" xfId="78"/>
    <cellStyle name="Финансовый 2 3 2 3 2 2 4 3" xfId="79"/>
    <cellStyle name="Финансовый 2 3 2 3 2 2 5" xfId="80"/>
    <cellStyle name="Финансовый 2 3 2 3 2 3" xfId="81"/>
    <cellStyle name="Финансовый 2 3 2 3 3" xfId="82"/>
    <cellStyle name="Финансовый 2 3 2 3 3 2" xfId="83"/>
    <cellStyle name="Финансовый 2 3 2 3 3 2 2" xfId="84"/>
    <cellStyle name="Финансовый 2 3 2 3 3 3" xfId="85"/>
    <cellStyle name="Финансовый 2 3 2 3 4" xfId="86"/>
    <cellStyle name="Финансовый 2 3 2 4" xfId="87"/>
    <cellStyle name="Финансовый 2 3 3" xfId="88"/>
    <cellStyle name="Финансовый 2 3 3 2" xfId="89"/>
    <cellStyle name="Финансовый 2 3 3 2 2" xfId="90"/>
    <cellStyle name="Финансовый 2 3 3 2 2 2" xfId="91"/>
    <cellStyle name="Финансовый 2 3 3 2 3" xfId="92"/>
    <cellStyle name="Финансовый 2 3 3 3" xfId="93"/>
    <cellStyle name="Финансовый 2 3 4" xfId="94"/>
    <cellStyle name="Финансовый 2 3 4 2" xfId="95"/>
    <cellStyle name="Финансовый 2 3 5" xfId="96"/>
    <cellStyle name="Финансовый 2 4" xfId="97"/>
    <cellStyle name="Финансовый 2 4 2" xfId="98"/>
    <cellStyle name="Финансовый 2 5" xfId="99"/>
    <cellStyle name="Финансовый 3" xfId="100"/>
    <cellStyle name="Финансовый 3 2" xfId="101"/>
    <cellStyle name="Финансовый 4" xfId="102"/>
    <cellStyle name="Финансовый 4 2" xfId="103"/>
    <cellStyle name="Финансовый 5" xfId="104"/>
    <cellStyle name="Финансовый 5 2" xfId="105"/>
    <cellStyle name="Финансовый 5 3" xfId="106"/>
    <cellStyle name="Финансовый 5 4" xfId="107"/>
    <cellStyle name="Финансовый 6" xfId="108"/>
    <cellStyle name="Финансовый 6 2" xfId="109"/>
    <cellStyle name="Финансовый 7" xfId="110"/>
    <cellStyle name="Финансовый 7 2" xfId="111"/>
    <cellStyle name="Финансовый 8" xfId="112"/>
    <cellStyle name="Финансовый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2019%20&#1075;&#1086;&#1076;%20&#1085;&#1086;&#1074;(%2026.04.2021%20&#1075;&#1086;&#107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0/&#1084;&#1080;&#1075;&#1088;&#1072;&#1094;&#1080;&#1103;%200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  (2)"/>
      <sheetName val="сводная на 01.01. 2019 "/>
      <sheetName val="на01.01.2019 года "/>
      <sheetName val="новые наз (на 01.01. 2019) "/>
      <sheetName val="миграция январь"/>
      <sheetName val="на январь"/>
      <sheetName val="новые наз январь"/>
      <sheetName val="миграция февраль "/>
      <sheetName val="почта банк февраль"/>
      <sheetName val="новые наз февраль"/>
      <sheetName val="миграция март"/>
      <sheetName val="почта банк март"/>
      <sheetName val="нов назн март"/>
      <sheetName val="миграция 1 квартал"/>
      <sheetName val="почта банк 1 квартал"/>
      <sheetName val="нов.назн. 1 кв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"/>
      <sheetName val="1 полугодие"/>
      <sheetName val="новые наз1 полугодие"/>
      <sheetName val="миграция ИЮЛЬ"/>
      <sheetName val="почта банк ИЮЛЬ"/>
      <sheetName val="новые наз ИЮЛЬ"/>
      <sheetName val="миграция Август"/>
      <sheetName val="почта банк АВГУСТ"/>
      <sheetName val="новые наз АВГУСТ"/>
      <sheetName val="миграция Сентябрь"/>
      <sheetName val="почта банк Сентябрь"/>
      <sheetName val="новые наз Сентябрь"/>
      <sheetName val="9 месяцев"/>
      <sheetName val="новые наз 9 мес"/>
      <sheetName val="миграция Октябрь"/>
      <sheetName val="почта банк Октябрь"/>
      <sheetName val="новые наз Октябрь"/>
      <sheetName val="миграция Ноябрь"/>
      <sheetName val="почта банк Ноябрь"/>
      <sheetName val="новые наз Ноябрь"/>
      <sheetName val="г бишкек"/>
      <sheetName val="нов.наз Бишкек"/>
      <sheetName val="10-11"/>
      <sheetName val="10-12"/>
      <sheetName val="миграция Декабрь"/>
      <sheetName val="почта банк Декабрь"/>
      <sheetName val="новые наз Декабрь"/>
      <sheetName val="2019 год"/>
      <sheetName val=" нов.назн"/>
      <sheetName val="18-19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7">
          <cell r="R7">
            <v>299658</v>
          </cell>
          <cell r="S7">
            <v>370777</v>
          </cell>
        </row>
        <row r="9">
          <cell r="P9">
            <v>5786.058429228784</v>
          </cell>
        </row>
        <row r="12">
          <cell r="P12">
            <v>7657.9264847971563</v>
          </cell>
        </row>
        <row r="15">
          <cell r="P15">
            <v>5743.8191155519617</v>
          </cell>
        </row>
        <row r="16">
          <cell r="P16">
            <v>17037</v>
          </cell>
          <cell r="R16">
            <v>9714</v>
          </cell>
        </row>
        <row r="18">
          <cell r="P18">
            <v>6074.2221635264423</v>
          </cell>
        </row>
        <row r="19">
          <cell r="P19">
            <v>14508</v>
          </cell>
          <cell r="R19">
            <v>8879</v>
          </cell>
        </row>
        <row r="21">
          <cell r="P21">
            <v>6030.8362282878415</v>
          </cell>
        </row>
        <row r="22">
          <cell r="P22">
            <v>16251</v>
          </cell>
          <cell r="R22">
            <v>7169</v>
          </cell>
        </row>
        <row r="24">
          <cell r="P24">
            <v>5720.7274013906836</v>
          </cell>
        </row>
        <row r="25">
          <cell r="P25">
            <v>7946</v>
          </cell>
          <cell r="R25">
            <v>3519</v>
          </cell>
        </row>
        <row r="27">
          <cell r="P27">
            <v>5767.2123080795373</v>
          </cell>
        </row>
        <row r="28">
          <cell r="P28">
            <v>11023</v>
          </cell>
          <cell r="R28">
            <v>4976</v>
          </cell>
        </row>
        <row r="30">
          <cell r="P30">
            <v>5373.1075932141885</v>
          </cell>
        </row>
        <row r="31">
          <cell r="P31">
            <v>5714</v>
          </cell>
          <cell r="R31">
            <v>2713</v>
          </cell>
        </row>
        <row r="33">
          <cell r="P33">
            <v>5512.3370668533425</v>
          </cell>
        </row>
        <row r="34">
          <cell r="P34">
            <v>18298</v>
          </cell>
          <cell r="R34">
            <v>10840</v>
          </cell>
        </row>
        <row r="36">
          <cell r="P36">
            <v>5624.9943163187236</v>
          </cell>
        </row>
        <row r="37">
          <cell r="P37">
            <v>13107</v>
          </cell>
          <cell r="R37">
            <v>3755</v>
          </cell>
        </row>
        <row r="39">
          <cell r="P39">
            <v>5589.6692607003888</v>
          </cell>
        </row>
        <row r="42">
          <cell r="P42">
            <v>6147.3558238776031</v>
          </cell>
        </row>
        <row r="43">
          <cell r="P43">
            <v>16689</v>
          </cell>
          <cell r="R43">
            <v>4671</v>
          </cell>
        </row>
        <row r="45">
          <cell r="P45">
            <v>6482.3510695667801</v>
          </cell>
        </row>
        <row r="46">
          <cell r="P46">
            <v>10802</v>
          </cell>
          <cell r="R46">
            <v>2559</v>
          </cell>
        </row>
        <row r="48">
          <cell r="P48">
            <v>6252.278096648769</v>
          </cell>
        </row>
        <row r="49">
          <cell r="P49">
            <v>5410</v>
          </cell>
          <cell r="R49">
            <v>1908</v>
          </cell>
        </row>
        <row r="51">
          <cell r="P51">
            <v>6021.8987060998152</v>
          </cell>
        </row>
        <row r="52">
          <cell r="P52">
            <v>7692</v>
          </cell>
          <cell r="R52">
            <v>2920</v>
          </cell>
        </row>
        <row r="54">
          <cell r="P54">
            <v>5803.2359594383779</v>
          </cell>
        </row>
        <row r="55">
          <cell r="P55">
            <v>10258</v>
          </cell>
          <cell r="R55">
            <v>2482</v>
          </cell>
        </row>
        <row r="57">
          <cell r="P57">
            <v>5816.0619029050495</v>
          </cell>
        </row>
        <row r="60">
          <cell r="P60">
            <v>5535.379174697463</v>
          </cell>
        </row>
        <row r="61">
          <cell r="P61">
            <v>8049</v>
          </cell>
          <cell r="R61">
            <v>2257</v>
          </cell>
        </row>
        <row r="63">
          <cell r="P63">
            <v>6195.6957386010681</v>
          </cell>
        </row>
        <row r="64">
          <cell r="P64">
            <v>5812</v>
          </cell>
          <cell r="R64">
            <v>859</v>
          </cell>
        </row>
        <row r="66">
          <cell r="P66">
            <v>5619.431865106676</v>
          </cell>
        </row>
        <row r="67">
          <cell r="P67">
            <v>9310</v>
          </cell>
          <cell r="R67">
            <v>4087</v>
          </cell>
        </row>
        <row r="69">
          <cell r="P69">
            <v>5429.7619763694947</v>
          </cell>
        </row>
        <row r="70">
          <cell r="P70">
            <v>11675</v>
          </cell>
          <cell r="R70">
            <v>4799</v>
          </cell>
        </row>
        <row r="72">
          <cell r="P72">
            <v>5528.298158458244</v>
          </cell>
        </row>
        <row r="73">
          <cell r="P73">
            <v>11599</v>
          </cell>
          <cell r="R73">
            <v>5127</v>
          </cell>
        </row>
        <row r="75">
          <cell r="P75">
            <v>5360.1685490128457</v>
          </cell>
        </row>
        <row r="76">
          <cell r="P76">
            <v>8628</v>
          </cell>
          <cell r="R76">
            <v>3895</v>
          </cell>
        </row>
        <row r="78">
          <cell r="P78">
            <v>5487.0198191933241</v>
          </cell>
        </row>
        <row r="79">
          <cell r="P79">
            <v>8225</v>
          </cell>
          <cell r="R79">
            <v>4163</v>
          </cell>
        </row>
        <row r="81">
          <cell r="P81">
            <v>5257.2122796352587</v>
          </cell>
        </row>
        <row r="84">
          <cell r="P84">
            <v>5323.9836711711714</v>
          </cell>
        </row>
        <row r="85">
          <cell r="P85">
            <v>6625</v>
          </cell>
          <cell r="R85">
            <v>1707</v>
          </cell>
        </row>
        <row r="87">
          <cell r="P87">
            <v>5316.1192452830192</v>
          </cell>
        </row>
        <row r="88">
          <cell r="P88">
            <v>7432</v>
          </cell>
          <cell r="R88">
            <v>2400</v>
          </cell>
        </row>
        <row r="90">
          <cell r="P90">
            <v>5158.2132669537141</v>
          </cell>
        </row>
        <row r="91">
          <cell r="P91">
            <v>3641</v>
          </cell>
          <cell r="R91">
            <v>1213</v>
          </cell>
        </row>
        <row r="93">
          <cell r="P93">
            <v>5184.0807470475147</v>
          </cell>
        </row>
        <row r="94">
          <cell r="P94">
            <v>12494</v>
          </cell>
          <cell r="R94">
            <v>2784</v>
          </cell>
        </row>
        <row r="96">
          <cell r="P96">
            <v>5467.5320954057952</v>
          </cell>
        </row>
        <row r="97">
          <cell r="P97">
            <v>24513</v>
          </cell>
          <cell r="R97">
            <v>11741</v>
          </cell>
        </row>
        <row r="99">
          <cell r="P99">
            <v>5617.988251132052</v>
          </cell>
        </row>
        <row r="102">
          <cell r="P102">
            <v>5365.5748211903556</v>
          </cell>
        </row>
        <row r="103">
          <cell r="P103">
            <v>11117</v>
          </cell>
          <cell r="R103">
            <v>6249</v>
          </cell>
        </row>
        <row r="105">
          <cell r="P105">
            <v>5697.4763875146173</v>
          </cell>
        </row>
        <row r="106">
          <cell r="P106">
            <v>14202</v>
          </cell>
          <cell r="R106">
            <v>5757</v>
          </cell>
        </row>
        <row r="108">
          <cell r="P108">
            <v>5242.3836079425437</v>
          </cell>
        </row>
        <row r="109">
          <cell r="P109">
            <v>11586</v>
          </cell>
          <cell r="R109">
            <v>4884</v>
          </cell>
        </row>
        <row r="111">
          <cell r="P111">
            <v>5625.4748834800621</v>
          </cell>
        </row>
        <row r="112">
          <cell r="P112">
            <v>38683</v>
          </cell>
          <cell r="R112">
            <v>17330</v>
          </cell>
        </row>
        <row r="114">
          <cell r="P114">
            <v>5143.16586097252</v>
          </cell>
        </row>
        <row r="115">
          <cell r="P115">
            <v>26918</v>
          </cell>
          <cell r="R115">
            <v>7172</v>
          </cell>
        </row>
        <row r="117">
          <cell r="P117">
            <v>5592.6205513039604</v>
          </cell>
        </row>
        <row r="118">
          <cell r="P118">
            <v>25501</v>
          </cell>
          <cell r="R118">
            <v>12649</v>
          </cell>
        </row>
        <row r="120">
          <cell r="P120">
            <v>5150.9503156738947</v>
          </cell>
        </row>
        <row r="121">
          <cell r="P121">
            <v>4676</v>
          </cell>
          <cell r="R121">
            <v>1685</v>
          </cell>
        </row>
        <row r="123">
          <cell r="P123">
            <v>6010.0526090675794</v>
          </cell>
        </row>
        <row r="126">
          <cell r="P126">
            <v>5304.2616141934159</v>
          </cell>
        </row>
        <row r="127">
          <cell r="P127">
            <v>6209</v>
          </cell>
          <cell r="R127">
            <v>2286</v>
          </cell>
        </row>
        <row r="129">
          <cell r="P129">
            <v>5382.0222258012564</v>
          </cell>
        </row>
        <row r="130">
          <cell r="P130">
            <v>2494</v>
          </cell>
          <cell r="R130">
            <v>1106</v>
          </cell>
        </row>
        <row r="132">
          <cell r="P132">
            <v>5563.782277465918</v>
          </cell>
        </row>
        <row r="133">
          <cell r="P133">
            <v>12847</v>
          </cell>
          <cell r="R133">
            <v>6142</v>
          </cell>
        </row>
        <row r="135">
          <cell r="P135">
            <v>5243.0179030123763</v>
          </cell>
        </row>
        <row r="136">
          <cell r="P136">
            <v>21182</v>
          </cell>
          <cell r="R136">
            <v>13997</v>
          </cell>
        </row>
        <row r="138">
          <cell r="P138">
            <v>5454.8436408271173</v>
          </cell>
        </row>
        <row r="139">
          <cell r="P139">
            <v>15774</v>
          </cell>
          <cell r="R139">
            <v>10580</v>
          </cell>
        </row>
        <row r="141">
          <cell r="P141">
            <v>5080.292379865602</v>
          </cell>
        </row>
        <row r="144">
          <cell r="P144">
            <v>5354.0937436315471</v>
          </cell>
        </row>
        <row r="145">
          <cell r="P145">
            <v>8200</v>
          </cell>
          <cell r="R145">
            <v>1814</v>
          </cell>
        </row>
        <row r="147">
          <cell r="P147">
            <v>5674.6639024390242</v>
          </cell>
        </row>
        <row r="148">
          <cell r="P148">
            <v>4184</v>
          </cell>
          <cell r="R148">
            <v>1124</v>
          </cell>
        </row>
        <row r="150">
          <cell r="P150">
            <v>5511.9452676864248</v>
          </cell>
        </row>
        <row r="151">
          <cell r="P151">
            <v>2828</v>
          </cell>
          <cell r="R151">
            <v>282</v>
          </cell>
        </row>
        <row r="153">
          <cell r="P153">
            <v>6313.6485148514848</v>
          </cell>
        </row>
        <row r="154">
          <cell r="P154">
            <v>3096</v>
          </cell>
          <cell r="R154">
            <v>1411</v>
          </cell>
        </row>
        <row r="156">
          <cell r="P156">
            <v>5749.5455426356593</v>
          </cell>
        </row>
        <row r="157">
          <cell r="P157">
            <v>11675</v>
          </cell>
          <cell r="R157">
            <v>5868</v>
          </cell>
        </row>
        <row r="159">
          <cell r="P159">
            <v>5111.722997858672</v>
          </cell>
        </row>
        <row r="160">
          <cell r="P160">
            <v>15226</v>
          </cell>
          <cell r="R160">
            <v>8143</v>
          </cell>
        </row>
        <row r="162">
          <cell r="P162">
            <v>5318.2937081308291</v>
          </cell>
        </row>
        <row r="163">
          <cell r="P163">
            <v>15594</v>
          </cell>
          <cell r="R163">
            <v>6200</v>
          </cell>
        </row>
        <row r="165">
          <cell r="P165">
            <v>5180.1213928434017</v>
          </cell>
        </row>
        <row r="166">
          <cell r="P166">
            <v>14339</v>
          </cell>
          <cell r="R166">
            <v>4537</v>
          </cell>
        </row>
        <row r="168">
          <cell r="P168">
            <v>5257.5236069460907</v>
          </cell>
        </row>
        <row r="169">
          <cell r="P169">
            <v>3366</v>
          </cell>
          <cell r="R169">
            <v>1181</v>
          </cell>
        </row>
        <row r="171">
          <cell r="P171">
            <v>5572.1782531194294</v>
          </cell>
        </row>
        <row r="172">
          <cell r="P172">
            <v>11992</v>
          </cell>
          <cell r="R172">
            <v>4529</v>
          </cell>
        </row>
        <row r="174">
          <cell r="P174">
            <v>5204.8510673782521</v>
          </cell>
        </row>
        <row r="175">
          <cell r="P175">
            <v>29068</v>
          </cell>
          <cell r="R175">
            <v>9658</v>
          </cell>
        </row>
        <row r="177">
          <cell r="P177">
            <v>5347.0013416815746</v>
          </cell>
        </row>
        <row r="178">
          <cell r="P178">
            <v>3107</v>
          </cell>
          <cell r="R178">
            <v>1717</v>
          </cell>
        </row>
        <row r="180">
          <cell r="P180">
            <v>5839.1776633408435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 банк Декабрь (3)"/>
      <sheetName val="почта банк Декабрь (2)"/>
      <sheetName val="миграция Декабрь (2)"/>
      <sheetName val="по 94-соц"/>
      <sheetName val="миграция январь"/>
      <sheetName val="почта банк январь"/>
      <sheetName val="новые наз январь"/>
      <sheetName val="18-19"/>
      <sheetName val="миграция февраль"/>
      <sheetName val="почта банкфевраль"/>
      <sheetName val="новые наз февраль"/>
      <sheetName val="миграция март"/>
      <sheetName val="почта банк март"/>
      <sheetName val="новые наз март"/>
      <sheetName val="миграция апрель"/>
      <sheetName val="почта банк апрель"/>
      <sheetName val="новые наз апрель"/>
      <sheetName val="миграция май"/>
      <sheetName val="почта банк май"/>
      <sheetName val="новые наз май"/>
      <sheetName val="миграция июнь"/>
      <sheetName val="почта банк июнь"/>
      <sheetName val="новые наз июнь "/>
      <sheetName val="почта банк свод"/>
      <sheetName val="почта банк свод (2)"/>
      <sheetName val="Лист2"/>
      <sheetName val="Лист3"/>
      <sheetName val="миграция июль "/>
      <sheetName val="новые наз июль"/>
      <sheetName val="почта банк июль"/>
      <sheetName val="миграция август"/>
      <sheetName val="новые наз август"/>
      <sheetName val="почта банк август"/>
      <sheetName val="миграция сентябрь"/>
      <sheetName val="новые наз сентябрь"/>
      <sheetName val="почта банк сентябрь,"/>
      <sheetName val="миграция октябрь"/>
      <sheetName val="новые наз октябрь"/>
      <sheetName val="почта банк октябрь"/>
      <sheetName val="миграция ноябрь"/>
      <sheetName val="новые ноябрь"/>
      <sheetName val="почта банк ноябрь"/>
      <sheetName val="анализ "/>
      <sheetName val="новые ДЕКАБРЬ"/>
      <sheetName val="миграция ДЕКАБРЬ (3)"/>
      <sheetName val="почта банк ДЕКАБРЬ"/>
      <sheetName val="Лист1"/>
      <sheetName val="нов. наз кв.2020"/>
      <sheetName val="нов.наз. полугодие 2020"/>
      <sheetName val="нов.наз 9-месяцев  2020 "/>
      <sheetName val="нов.наз.годовой  2020 "/>
      <sheetName val="миграция 1-й кв.2020"/>
      <sheetName val="миграция полугодие 2020"/>
      <sheetName val="миграция за 9 месяцев 2020"/>
      <sheetName val="миграция за 12 месяцев 2020 "/>
      <sheetName val="почта банк окт.по папке Илим б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67"/>
  <sheetViews>
    <sheetView tabSelected="1" view="pageBreakPreview" zoomScale="70" zoomScaleNormal="100" zoomScaleSheetLayoutView="7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R1" sqref="R1:S1048576"/>
    </sheetView>
  </sheetViews>
  <sheetFormatPr defaultColWidth="8.85546875" defaultRowHeight="18.75" x14ac:dyDescent="0.3"/>
  <cols>
    <col min="1" max="1" width="32.5703125" style="2" bestFit="1" customWidth="1"/>
    <col min="2" max="4" width="19.42578125" style="7" customWidth="1"/>
    <col min="5" max="5" width="14.42578125" style="7" customWidth="1"/>
    <col min="6" max="6" width="20.28515625" style="7" customWidth="1"/>
    <col min="7" max="7" width="19.42578125" style="7" customWidth="1"/>
    <col min="8" max="8" width="13" style="3" hidden="1" customWidth="1"/>
    <col min="9" max="13" width="0" style="3" hidden="1" customWidth="1"/>
    <col min="14" max="14" width="9.140625" style="3" hidden="1" customWidth="1"/>
    <col min="15" max="17" width="0" style="3" hidden="1" customWidth="1"/>
    <col min="18" max="18" width="14.28515625" style="3" bestFit="1" customWidth="1"/>
    <col min="19" max="16384" width="8.85546875" style="3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2"/>
    </row>
    <row r="2" spans="1:17" x14ac:dyDescent="0.3">
      <c r="A2" s="1" t="s">
        <v>1</v>
      </c>
      <c r="B2" s="1"/>
      <c r="C2" s="1"/>
      <c r="D2" s="1"/>
      <c r="E2" s="1"/>
      <c r="F2" s="1"/>
      <c r="G2" s="1"/>
      <c r="H2" s="2"/>
    </row>
    <row r="3" spans="1:17" s="7" customFormat="1" ht="39.6" customHeight="1" x14ac:dyDescent="0.3">
      <c r="A3" s="4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  <c r="H3" s="6"/>
    </row>
    <row r="4" spans="1:17" s="7" customFormat="1" ht="32.450000000000003" customHeight="1" x14ac:dyDescent="0.3">
      <c r="A4" s="4"/>
      <c r="B4" s="4"/>
      <c r="C4" s="5"/>
      <c r="D4" s="5" t="s">
        <v>6</v>
      </c>
      <c r="E4" s="5"/>
      <c r="F4" s="5" t="s">
        <v>7</v>
      </c>
      <c r="G4" s="5"/>
      <c r="H4" s="6"/>
    </row>
    <row r="5" spans="1:17" s="7" customFormat="1" ht="33.6" customHeight="1" x14ac:dyDescent="0.3">
      <c r="A5" s="4"/>
      <c r="B5" s="4"/>
      <c r="C5" s="5"/>
      <c r="D5" s="8" t="s">
        <v>8</v>
      </c>
      <c r="E5" s="8" t="s">
        <v>9</v>
      </c>
      <c r="F5" s="8" t="s">
        <v>8</v>
      </c>
      <c r="G5" s="8" t="s">
        <v>9</v>
      </c>
      <c r="H5" s="9" t="s">
        <v>10</v>
      </c>
    </row>
    <row r="6" spans="1:17" s="13" customFormat="1" ht="22.5" customHeight="1" x14ac:dyDescent="0.3">
      <c r="A6" s="10" t="s">
        <v>11</v>
      </c>
      <c r="B6" s="11">
        <f>B7+B12+B21+B27+B35+B40+B41+B49+B55</f>
        <v>670435</v>
      </c>
      <c r="C6" s="11">
        <f>'[1]миграция Декабрь'!P9</f>
        <v>5786.058429228784</v>
      </c>
      <c r="D6" s="11">
        <f>'[1]миграция Декабрь'!R7</f>
        <v>299658</v>
      </c>
      <c r="E6" s="11">
        <f>D6/B6%</f>
        <v>44.696055546026088</v>
      </c>
      <c r="F6" s="11">
        <f>'[1]миграция Декабрь'!S7</f>
        <v>370777</v>
      </c>
      <c r="G6" s="11">
        <f>F6/B6*100</f>
        <v>55.303944453973905</v>
      </c>
      <c r="H6" s="12">
        <v>16974</v>
      </c>
      <c r="I6" s="13">
        <f t="shared" ref="I6:I67" si="0">D6+F6</f>
        <v>670435</v>
      </c>
      <c r="J6" s="13">
        <v>4498</v>
      </c>
      <c r="K6" s="13" t="e">
        <f>#REF!-J6</f>
        <v>#REF!</v>
      </c>
      <c r="L6" s="13">
        <v>359703</v>
      </c>
      <c r="M6" s="13">
        <v>19174</v>
      </c>
      <c r="N6" s="13">
        <f>H6/9*8</f>
        <v>15088</v>
      </c>
      <c r="O6" s="13">
        <v>602230</v>
      </c>
      <c r="P6" s="13">
        <f t="shared" ref="P6:P67" si="1">B6-O6</f>
        <v>68205</v>
      </c>
      <c r="Q6" s="13">
        <f>H6/8*7</f>
        <v>14852.25</v>
      </c>
    </row>
    <row r="7" spans="1:17" s="13" customFormat="1" ht="22.5" customHeight="1" x14ac:dyDescent="0.3">
      <c r="A7" s="10" t="s">
        <v>12</v>
      </c>
      <c r="B7" s="11">
        <f>B8+B9+B10+B11</f>
        <v>83833</v>
      </c>
      <c r="C7" s="11">
        <f>'[1]миграция Декабрь'!P12</f>
        <v>7657.9264847971563</v>
      </c>
      <c r="D7" s="11">
        <f>D8+D9+D10+D11</f>
        <v>52081</v>
      </c>
      <c r="E7" s="11">
        <f>D7/B7*100</f>
        <v>62.124700297019075</v>
      </c>
      <c r="F7" s="11">
        <f>F8+F9+F10+F11</f>
        <v>31752</v>
      </c>
      <c r="G7" s="11">
        <f t="shared" ref="G7:G66" si="2">F7/B7*100</f>
        <v>37.875299702980925</v>
      </c>
      <c r="H7" s="12">
        <v>2464</v>
      </c>
      <c r="I7" s="13">
        <f t="shared" si="0"/>
        <v>83833</v>
      </c>
      <c r="J7" s="13">
        <v>5789</v>
      </c>
      <c r="K7" s="13" t="e">
        <f>#REF!-J7</f>
        <v>#REF!</v>
      </c>
      <c r="L7" s="13">
        <v>58621</v>
      </c>
      <c r="M7" s="13">
        <v>2116</v>
      </c>
      <c r="N7" s="13">
        <f t="shared" ref="N7:N67" si="3">H7/9*8</f>
        <v>2190.2222222222222</v>
      </c>
      <c r="O7" s="13">
        <v>77369</v>
      </c>
      <c r="P7" s="13">
        <f t="shared" si="1"/>
        <v>6464</v>
      </c>
      <c r="Q7" s="13">
        <f t="shared" ref="Q7:Q67" si="4">H7/9*8</f>
        <v>2190.2222222222222</v>
      </c>
    </row>
    <row r="8" spans="1:17" ht="22.5" hidden="1" customHeight="1" x14ac:dyDescent="0.3">
      <c r="A8" s="14" t="s">
        <v>13</v>
      </c>
      <c r="B8" s="15">
        <f>17557+29</f>
        <v>17586</v>
      </c>
      <c r="C8" s="15">
        <v>7626</v>
      </c>
      <c r="D8" s="15">
        <f>10218+383-13</f>
        <v>10588</v>
      </c>
      <c r="E8" s="15">
        <f t="shared" ref="E8:E11" si="5">D8/B8*100</f>
        <v>60.206982827248943</v>
      </c>
      <c r="F8" s="15">
        <f>6977+14+7</f>
        <v>6998</v>
      </c>
      <c r="G8" s="15">
        <f t="shared" si="2"/>
        <v>39.79301717275105</v>
      </c>
      <c r="H8" s="16"/>
    </row>
    <row r="9" spans="1:17" ht="22.5" hidden="1" customHeight="1" x14ac:dyDescent="0.3">
      <c r="A9" s="14" t="s">
        <v>14</v>
      </c>
      <c r="B9" s="15">
        <f>20956+29</f>
        <v>20985</v>
      </c>
      <c r="C9" s="15">
        <v>7728</v>
      </c>
      <c r="D9" s="15">
        <f>11937+395+9</f>
        <v>12341</v>
      </c>
      <c r="E9" s="15">
        <f t="shared" si="5"/>
        <v>58.808672861567793</v>
      </c>
      <c r="F9" s="15">
        <f>8592+32+20</f>
        <v>8644</v>
      </c>
      <c r="G9" s="15">
        <f t="shared" si="2"/>
        <v>41.191327138432214</v>
      </c>
      <c r="H9" s="16"/>
    </row>
    <row r="10" spans="1:17" ht="22.5" hidden="1" customHeight="1" x14ac:dyDescent="0.3">
      <c r="A10" s="14" t="s">
        <v>15</v>
      </c>
      <c r="B10" s="15">
        <f>21517+58</f>
        <v>21575</v>
      </c>
      <c r="C10" s="15">
        <v>7458</v>
      </c>
      <c r="D10" s="15">
        <f>14364+206-351</f>
        <v>14219</v>
      </c>
      <c r="E10" s="15">
        <f t="shared" si="5"/>
        <v>65.904982618771726</v>
      </c>
      <c r="F10" s="15">
        <f>7264+92</f>
        <v>7356</v>
      </c>
      <c r="G10" s="15">
        <f t="shared" si="2"/>
        <v>34.095017381228274</v>
      </c>
      <c r="H10" s="16"/>
    </row>
    <row r="11" spans="1:17" ht="22.5" hidden="1" customHeight="1" x14ac:dyDescent="0.3">
      <c r="A11" s="14" t="s">
        <v>16</v>
      </c>
      <c r="B11" s="15">
        <f>23629+58</f>
        <v>23687</v>
      </c>
      <c r="C11" s="15">
        <v>7810</v>
      </c>
      <c r="D11" s="15">
        <f>14858+153-78</f>
        <v>14933</v>
      </c>
      <c r="E11" s="15">
        <f t="shared" si="5"/>
        <v>63.043019377717734</v>
      </c>
      <c r="F11" s="15">
        <f>8701+53</f>
        <v>8754</v>
      </c>
      <c r="G11" s="15">
        <f t="shared" si="2"/>
        <v>36.956980622282266</v>
      </c>
      <c r="H11" s="16"/>
    </row>
    <row r="12" spans="1:17" s="13" customFormat="1" ht="22.5" customHeight="1" x14ac:dyDescent="0.3">
      <c r="A12" s="10" t="s">
        <v>17</v>
      </c>
      <c r="B12" s="11">
        <f>SUM(B13:B20)</f>
        <v>103884</v>
      </c>
      <c r="C12" s="11">
        <f>'[1]миграция Декабрь'!P15</f>
        <v>5743.8191155519617</v>
      </c>
      <c r="D12" s="11">
        <f>SUM(D13:D20)</f>
        <v>51565</v>
      </c>
      <c r="E12" s="11">
        <f>D12/B12*100</f>
        <v>49.637095221593313</v>
      </c>
      <c r="F12" s="11">
        <f>SUM(F13:F20)</f>
        <v>52319</v>
      </c>
      <c r="G12" s="11">
        <f t="shared" si="2"/>
        <v>50.36290477840668</v>
      </c>
      <c r="H12" s="12">
        <v>1800</v>
      </c>
      <c r="I12" s="13">
        <f t="shared" si="0"/>
        <v>103884</v>
      </c>
      <c r="J12" s="13">
        <v>4579</v>
      </c>
      <c r="K12" s="13" t="e">
        <f>#REF!-J12</f>
        <v>#REF!</v>
      </c>
      <c r="L12" s="13">
        <v>59887</v>
      </c>
      <c r="M12" s="13">
        <v>2088</v>
      </c>
      <c r="N12" s="13">
        <f t="shared" si="3"/>
        <v>1600</v>
      </c>
      <c r="O12" s="13">
        <v>92631</v>
      </c>
      <c r="P12" s="13">
        <f t="shared" si="1"/>
        <v>11253</v>
      </c>
      <c r="Q12" s="13">
        <f t="shared" si="4"/>
        <v>1600</v>
      </c>
    </row>
    <row r="13" spans="1:17" ht="22.5" customHeight="1" x14ac:dyDescent="0.3">
      <c r="A13" s="14" t="s">
        <v>18</v>
      </c>
      <c r="B13" s="15">
        <f>'[1]миграция Декабрь'!P16</f>
        <v>17037</v>
      </c>
      <c r="C13" s="17">
        <f>'[1]миграция Декабрь'!P18</f>
        <v>6074.2221635264423</v>
      </c>
      <c r="D13" s="15">
        <f>'[1]миграция Декабрь'!R16</f>
        <v>9714</v>
      </c>
      <c r="E13" s="15">
        <f t="shared" ref="E13:E67" si="6">D13/B13*100</f>
        <v>57.01708047191407</v>
      </c>
      <c r="F13" s="15">
        <f>B13-D13</f>
        <v>7323</v>
      </c>
      <c r="G13" s="15">
        <f t="shared" si="2"/>
        <v>42.982919528085937</v>
      </c>
      <c r="H13" s="16">
        <v>94</v>
      </c>
      <c r="I13" s="3">
        <f t="shared" si="0"/>
        <v>17037</v>
      </c>
      <c r="J13" s="3">
        <v>4762</v>
      </c>
      <c r="K13" s="3" t="e">
        <f>#REF!-J13</f>
        <v>#REF!</v>
      </c>
      <c r="L13" s="3">
        <v>11609</v>
      </c>
      <c r="M13" s="3">
        <v>285</v>
      </c>
      <c r="N13" s="3">
        <f t="shared" si="3"/>
        <v>83.555555555555557</v>
      </c>
      <c r="O13" s="3">
        <v>14738</v>
      </c>
      <c r="P13" s="3">
        <f t="shared" si="1"/>
        <v>2299</v>
      </c>
      <c r="Q13" s="3">
        <f t="shared" si="4"/>
        <v>83.555555555555557</v>
      </c>
    </row>
    <row r="14" spans="1:17" ht="22.5" customHeight="1" x14ac:dyDescent="0.3">
      <c r="A14" s="14" t="s">
        <v>19</v>
      </c>
      <c r="B14" s="15">
        <f>'[1]миграция Декабрь'!P19</f>
        <v>14508</v>
      </c>
      <c r="C14" s="17">
        <f>'[1]миграция Декабрь'!P21</f>
        <v>6030.8362282878415</v>
      </c>
      <c r="D14" s="15">
        <f>'[1]миграция Декабрь'!R19</f>
        <v>8879</v>
      </c>
      <c r="E14" s="15">
        <f t="shared" si="6"/>
        <v>61.200716845878134</v>
      </c>
      <c r="F14" s="15">
        <f t="shared" ref="F14:F20" si="7">B14-D14</f>
        <v>5629</v>
      </c>
      <c r="G14" s="15">
        <f>F14/B14*100</f>
        <v>38.799283154121866</v>
      </c>
      <c r="H14" s="16">
        <v>119</v>
      </c>
      <c r="I14" s="3">
        <f t="shared" si="0"/>
        <v>14508</v>
      </c>
      <c r="J14" s="3">
        <v>4815</v>
      </c>
      <c r="K14" s="3" t="e">
        <f>#REF!-J14</f>
        <v>#REF!</v>
      </c>
      <c r="L14" s="3">
        <v>9846</v>
      </c>
      <c r="M14" s="3">
        <v>350</v>
      </c>
      <c r="N14" s="3">
        <f t="shared" si="3"/>
        <v>105.77777777777777</v>
      </c>
      <c r="O14" s="3">
        <v>13688</v>
      </c>
      <c r="P14" s="3">
        <f t="shared" si="1"/>
        <v>820</v>
      </c>
      <c r="Q14" s="3">
        <f t="shared" si="4"/>
        <v>105.77777777777777</v>
      </c>
    </row>
    <row r="15" spans="1:17" ht="22.5" customHeight="1" x14ac:dyDescent="0.3">
      <c r="A15" s="14" t="s">
        <v>20</v>
      </c>
      <c r="B15" s="15">
        <f>'[1]миграция Декабрь'!P22</f>
        <v>16251</v>
      </c>
      <c r="C15" s="17">
        <f>'[1]миграция Декабрь'!P24</f>
        <v>5720.7274013906836</v>
      </c>
      <c r="D15" s="15">
        <f>'[1]миграция Декабрь'!R22</f>
        <v>7169</v>
      </c>
      <c r="E15" s="15">
        <f t="shared" si="6"/>
        <v>44.114208356408838</v>
      </c>
      <c r="F15" s="15">
        <f t="shared" si="7"/>
        <v>9082</v>
      </c>
      <c r="G15" s="15">
        <f t="shared" si="2"/>
        <v>55.885791643591162</v>
      </c>
      <c r="H15" s="16">
        <v>353</v>
      </c>
      <c r="I15" s="3">
        <f t="shared" si="0"/>
        <v>16251</v>
      </c>
      <c r="J15" s="3">
        <v>4578</v>
      </c>
      <c r="K15" s="3" t="e">
        <f>#REF!-J15</f>
        <v>#REF!</v>
      </c>
      <c r="L15" s="3">
        <v>8413</v>
      </c>
      <c r="M15" s="3">
        <v>119</v>
      </c>
      <c r="N15" s="3">
        <f t="shared" si="3"/>
        <v>313.77777777777777</v>
      </c>
      <c r="O15" s="3">
        <v>13999</v>
      </c>
      <c r="P15" s="3">
        <f t="shared" si="1"/>
        <v>2252</v>
      </c>
      <c r="Q15" s="3">
        <f t="shared" si="4"/>
        <v>313.77777777777777</v>
      </c>
    </row>
    <row r="16" spans="1:17" ht="22.5" customHeight="1" x14ac:dyDescent="0.3">
      <c r="A16" s="14" t="s">
        <v>21</v>
      </c>
      <c r="B16" s="15">
        <f>'[1]миграция Декабрь'!P25</f>
        <v>7946</v>
      </c>
      <c r="C16" s="17">
        <f>'[1]миграция Декабрь'!P27</f>
        <v>5767.2123080795373</v>
      </c>
      <c r="D16" s="15">
        <f>'[1]миграция Декабрь'!R25</f>
        <v>3519</v>
      </c>
      <c r="E16" s="15">
        <f t="shared" si="6"/>
        <v>44.28643342562296</v>
      </c>
      <c r="F16" s="15">
        <f t="shared" si="7"/>
        <v>4427</v>
      </c>
      <c r="G16" s="15">
        <f t="shared" si="2"/>
        <v>55.713566574377047</v>
      </c>
      <c r="H16" s="16">
        <v>230</v>
      </c>
      <c r="I16" s="3">
        <f t="shared" si="0"/>
        <v>7946</v>
      </c>
      <c r="J16" s="3">
        <v>4529</v>
      </c>
      <c r="K16" s="3" t="e">
        <f>#REF!-J16</f>
        <v>#REF!</v>
      </c>
      <c r="L16" s="3">
        <v>3595</v>
      </c>
      <c r="M16" s="3">
        <v>359</v>
      </c>
      <c r="N16" s="3">
        <f t="shared" si="3"/>
        <v>204.44444444444446</v>
      </c>
      <c r="O16" s="3">
        <v>7343</v>
      </c>
      <c r="P16" s="3">
        <f t="shared" si="1"/>
        <v>603</v>
      </c>
      <c r="Q16" s="3">
        <f t="shared" si="4"/>
        <v>204.44444444444446</v>
      </c>
    </row>
    <row r="17" spans="1:17" ht="22.5" customHeight="1" x14ac:dyDescent="0.3">
      <c r="A17" s="14" t="s">
        <v>22</v>
      </c>
      <c r="B17" s="15">
        <f>'[1]миграция Декабрь'!P28</f>
        <v>11023</v>
      </c>
      <c r="C17" s="17">
        <f>'[1]миграция Декабрь'!P30</f>
        <v>5373.1075932141885</v>
      </c>
      <c r="D17" s="15">
        <f>'[1]миграция Декабрь'!R28</f>
        <v>4976</v>
      </c>
      <c r="E17" s="15">
        <f>D17/B17*100</f>
        <v>45.141975868638298</v>
      </c>
      <c r="F17" s="15">
        <f t="shared" si="7"/>
        <v>6047</v>
      </c>
      <c r="G17" s="15">
        <f t="shared" si="2"/>
        <v>54.858024131361695</v>
      </c>
      <c r="H17" s="16">
        <v>259</v>
      </c>
      <c r="I17" s="3">
        <f t="shared" si="0"/>
        <v>11023</v>
      </c>
      <c r="J17" s="3">
        <v>4382</v>
      </c>
      <c r="K17" s="3" t="e">
        <f>#REF!-J17</f>
        <v>#REF!</v>
      </c>
      <c r="L17" s="3">
        <v>6189</v>
      </c>
      <c r="M17" s="3">
        <v>135</v>
      </c>
      <c r="N17" s="3">
        <f t="shared" si="3"/>
        <v>230.22222222222223</v>
      </c>
      <c r="O17" s="3">
        <v>9937</v>
      </c>
      <c r="P17" s="3">
        <f t="shared" si="1"/>
        <v>1086</v>
      </c>
      <c r="Q17" s="3">
        <f t="shared" si="4"/>
        <v>230.22222222222223</v>
      </c>
    </row>
    <row r="18" spans="1:17" ht="22.5" customHeight="1" x14ac:dyDescent="0.3">
      <c r="A18" s="14" t="s">
        <v>23</v>
      </c>
      <c r="B18" s="15">
        <f>'[1]миграция Декабрь'!P31</f>
        <v>5714</v>
      </c>
      <c r="C18" s="17">
        <f>'[1]миграция Декабрь'!P33</f>
        <v>5512.3370668533425</v>
      </c>
      <c r="D18" s="15">
        <f>'[1]миграция Декабрь'!R31</f>
        <v>2713</v>
      </c>
      <c r="E18" s="15">
        <f t="shared" si="6"/>
        <v>47.479873993699684</v>
      </c>
      <c r="F18" s="15">
        <f t="shared" si="7"/>
        <v>3001</v>
      </c>
      <c r="G18" s="15">
        <f>F18/B18*100</f>
        <v>52.520126006300316</v>
      </c>
      <c r="H18" s="16">
        <v>12</v>
      </c>
      <c r="I18" s="3">
        <f t="shared" si="0"/>
        <v>5714</v>
      </c>
      <c r="J18" s="3">
        <v>4394</v>
      </c>
      <c r="K18" s="3" t="e">
        <f>#REF!-J18</f>
        <v>#REF!</v>
      </c>
      <c r="L18" s="3">
        <v>2923</v>
      </c>
      <c r="M18" s="3">
        <v>183</v>
      </c>
      <c r="N18" s="3">
        <f t="shared" si="3"/>
        <v>10.666666666666666</v>
      </c>
      <c r="O18" s="3">
        <v>5351</v>
      </c>
      <c r="P18" s="3">
        <f t="shared" si="1"/>
        <v>363</v>
      </c>
      <c r="Q18" s="3">
        <f t="shared" si="4"/>
        <v>10.666666666666666</v>
      </c>
    </row>
    <row r="19" spans="1:17" ht="22.5" customHeight="1" x14ac:dyDescent="0.3">
      <c r="A19" s="14" t="s">
        <v>24</v>
      </c>
      <c r="B19" s="15">
        <f>'[1]миграция Декабрь'!P34</f>
        <v>18298</v>
      </c>
      <c r="C19" s="17">
        <f>'[1]миграция Декабрь'!P36</f>
        <v>5624.9943163187236</v>
      </c>
      <c r="D19" s="15">
        <f>'[1]миграция Декабрь'!R34</f>
        <v>10840</v>
      </c>
      <c r="E19" s="15">
        <f t="shared" si="6"/>
        <v>59.241447152694285</v>
      </c>
      <c r="F19" s="15">
        <f t="shared" si="7"/>
        <v>7458</v>
      </c>
      <c r="G19" s="15">
        <f t="shared" si="2"/>
        <v>40.758552847305715</v>
      </c>
      <c r="H19" s="16">
        <v>605</v>
      </c>
      <c r="I19" s="3">
        <f t="shared" si="0"/>
        <v>18298</v>
      </c>
      <c r="J19" s="3">
        <v>4544</v>
      </c>
      <c r="K19" s="3" t="e">
        <f>#REF!-J19</f>
        <v>#REF!</v>
      </c>
      <c r="L19" s="3">
        <v>11594</v>
      </c>
      <c r="M19" s="3">
        <v>561</v>
      </c>
      <c r="N19" s="3">
        <f t="shared" si="3"/>
        <v>537.77777777777783</v>
      </c>
      <c r="O19" s="3">
        <v>16136</v>
      </c>
      <c r="P19" s="3">
        <f t="shared" si="1"/>
        <v>2162</v>
      </c>
      <c r="Q19" s="3">
        <f t="shared" si="4"/>
        <v>537.77777777777783</v>
      </c>
    </row>
    <row r="20" spans="1:17" ht="22.5" customHeight="1" x14ac:dyDescent="0.3">
      <c r="A20" s="14" t="s">
        <v>25</v>
      </c>
      <c r="B20" s="15">
        <f>'[1]миграция Декабрь'!P37</f>
        <v>13107</v>
      </c>
      <c r="C20" s="17">
        <f>'[1]миграция Декабрь'!P39</f>
        <v>5589.6692607003888</v>
      </c>
      <c r="D20" s="15">
        <f>'[1]миграция Декабрь'!R37</f>
        <v>3755</v>
      </c>
      <c r="E20" s="15">
        <f t="shared" si="6"/>
        <v>28.64881361104753</v>
      </c>
      <c r="F20" s="15">
        <f t="shared" si="7"/>
        <v>9352</v>
      </c>
      <c r="G20" s="15">
        <f t="shared" si="2"/>
        <v>71.35118638895247</v>
      </c>
      <c r="H20" s="16">
        <v>128</v>
      </c>
      <c r="I20" s="3">
        <f t="shared" si="0"/>
        <v>13107</v>
      </c>
      <c r="J20" s="3">
        <v>4407</v>
      </c>
      <c r="K20" s="3" t="e">
        <f>#REF!-J20</f>
        <v>#REF!</v>
      </c>
      <c r="L20" s="3">
        <v>5718</v>
      </c>
      <c r="M20" s="3">
        <v>96</v>
      </c>
      <c r="N20" s="3">
        <f t="shared" si="3"/>
        <v>113.77777777777777</v>
      </c>
      <c r="O20" s="3">
        <v>11439</v>
      </c>
      <c r="P20" s="3">
        <f t="shared" si="1"/>
        <v>1668</v>
      </c>
      <c r="Q20" s="3">
        <f t="shared" si="4"/>
        <v>113.77777777777777</v>
      </c>
    </row>
    <row r="21" spans="1:17" s="13" customFormat="1" ht="22.5" customHeight="1" x14ac:dyDescent="0.3">
      <c r="A21" s="10" t="s">
        <v>26</v>
      </c>
      <c r="B21" s="11">
        <f>SUM(B22:B26)</f>
        <v>50851</v>
      </c>
      <c r="C21" s="11">
        <f>'[1]миграция Декабрь'!P42</f>
        <v>6147.3558238776031</v>
      </c>
      <c r="D21" s="11">
        <f>SUM(D22:D26)</f>
        <v>14540</v>
      </c>
      <c r="E21" s="11">
        <f t="shared" si="6"/>
        <v>28.593341330553972</v>
      </c>
      <c r="F21" s="11">
        <f>SUM(F22:F26)</f>
        <v>36311</v>
      </c>
      <c r="G21" s="11">
        <f t="shared" si="2"/>
        <v>71.406658669446031</v>
      </c>
      <c r="H21" s="12">
        <v>2732</v>
      </c>
      <c r="I21" s="13">
        <f t="shared" si="0"/>
        <v>50851</v>
      </c>
      <c r="J21" s="13">
        <v>4295</v>
      </c>
      <c r="K21" s="13" t="e">
        <f>#REF!-J21</f>
        <v>#REF!</v>
      </c>
      <c r="L21" s="13">
        <v>32438</v>
      </c>
      <c r="M21" s="13">
        <v>2406</v>
      </c>
      <c r="N21" s="13">
        <f t="shared" si="3"/>
        <v>2428.4444444444443</v>
      </c>
      <c r="O21" s="13">
        <v>57752</v>
      </c>
      <c r="P21" s="13">
        <f t="shared" si="1"/>
        <v>-6901</v>
      </c>
      <c r="Q21" s="13">
        <f t="shared" si="4"/>
        <v>2428.4444444444443</v>
      </c>
    </row>
    <row r="22" spans="1:17" ht="22.5" customHeight="1" x14ac:dyDescent="0.3">
      <c r="A22" s="14" t="s">
        <v>27</v>
      </c>
      <c r="B22" s="15">
        <f>'[1]миграция Декабрь'!P43</f>
        <v>16689</v>
      </c>
      <c r="C22" s="17">
        <f>'[1]миграция Декабрь'!P45</f>
        <v>6482.3510695667801</v>
      </c>
      <c r="D22" s="15">
        <f>'[1]миграция Декабрь'!R43</f>
        <v>4671</v>
      </c>
      <c r="E22" s="15">
        <f t="shared" si="6"/>
        <v>27.988495416142367</v>
      </c>
      <c r="F22" s="15">
        <f t="shared" ref="F22:F26" si="8">B22-D22</f>
        <v>12018</v>
      </c>
      <c r="G22" s="15">
        <f t="shared" si="2"/>
        <v>72.011504583857629</v>
      </c>
      <c r="H22" s="16">
        <v>373</v>
      </c>
      <c r="I22" s="3">
        <f t="shared" si="0"/>
        <v>16689</v>
      </c>
      <c r="J22" s="3">
        <v>4726</v>
      </c>
      <c r="K22" s="3" t="e">
        <f>#REF!-J22</f>
        <v>#REF!</v>
      </c>
      <c r="L22" s="3">
        <v>3497</v>
      </c>
      <c r="M22" s="3">
        <v>219</v>
      </c>
      <c r="N22" s="3">
        <f t="shared" si="3"/>
        <v>331.55555555555554</v>
      </c>
      <c r="O22" s="3">
        <v>7402</v>
      </c>
      <c r="P22" s="3">
        <f t="shared" si="1"/>
        <v>9287</v>
      </c>
      <c r="Q22" s="3">
        <f t="shared" si="4"/>
        <v>331.55555555555554</v>
      </c>
    </row>
    <row r="23" spans="1:17" ht="22.5" customHeight="1" x14ac:dyDescent="0.3">
      <c r="A23" s="14" t="s">
        <v>28</v>
      </c>
      <c r="B23" s="15">
        <f>'[1]миграция Декабрь'!P46</f>
        <v>10802</v>
      </c>
      <c r="C23" s="17">
        <f>'[1]миграция Декабрь'!P48</f>
        <v>6252.278096648769</v>
      </c>
      <c r="D23" s="15">
        <f>'[1]миграция Декабрь'!R46</f>
        <v>2559</v>
      </c>
      <c r="E23" s="15">
        <f t="shared" si="6"/>
        <v>23.690057396778375</v>
      </c>
      <c r="F23" s="15">
        <f t="shared" si="8"/>
        <v>8243</v>
      </c>
      <c r="G23" s="15">
        <f t="shared" si="2"/>
        <v>76.309942603221629</v>
      </c>
      <c r="H23" s="16">
        <v>200</v>
      </c>
      <c r="I23" s="3">
        <f t="shared" si="0"/>
        <v>10802</v>
      </c>
      <c r="J23" s="3">
        <v>4378</v>
      </c>
      <c r="K23" s="3" t="e">
        <f>#REF!-J23</f>
        <v>#REF!</v>
      </c>
      <c r="L23" s="3">
        <v>1507</v>
      </c>
      <c r="M23" s="3">
        <v>131</v>
      </c>
      <c r="N23" s="3">
        <f t="shared" si="3"/>
        <v>177.77777777777777</v>
      </c>
      <c r="O23" s="3">
        <v>5023</v>
      </c>
      <c r="P23" s="3">
        <f t="shared" si="1"/>
        <v>5779</v>
      </c>
      <c r="Q23" s="3">
        <f t="shared" si="4"/>
        <v>177.77777777777777</v>
      </c>
    </row>
    <row r="24" spans="1:17" ht="22.5" customHeight="1" x14ac:dyDescent="0.3">
      <c r="A24" s="14" t="s">
        <v>29</v>
      </c>
      <c r="B24" s="15">
        <f>'[1]миграция Декабрь'!P49</f>
        <v>5410</v>
      </c>
      <c r="C24" s="17">
        <f>'[1]миграция Декабрь'!P51</f>
        <v>6021.8987060998152</v>
      </c>
      <c r="D24" s="15">
        <f>'[1]миграция Декабрь'!R49</f>
        <v>1908</v>
      </c>
      <c r="E24" s="15">
        <f t="shared" si="6"/>
        <v>35.268022181146023</v>
      </c>
      <c r="F24" s="15">
        <f t="shared" si="8"/>
        <v>3502</v>
      </c>
      <c r="G24" s="15">
        <f t="shared" si="2"/>
        <v>64.731977818853963</v>
      </c>
      <c r="H24" s="16">
        <v>468</v>
      </c>
      <c r="I24" s="3">
        <f t="shared" si="0"/>
        <v>5410</v>
      </c>
      <c r="J24" s="3">
        <v>4098</v>
      </c>
      <c r="K24" s="3" t="e">
        <f>#REF!-J24</f>
        <v>#REF!</v>
      </c>
      <c r="L24" s="3">
        <v>5374</v>
      </c>
      <c r="M24" s="3">
        <v>69</v>
      </c>
      <c r="N24" s="3">
        <f t="shared" si="3"/>
        <v>416</v>
      </c>
      <c r="O24" s="3">
        <v>8126</v>
      </c>
      <c r="P24" s="3">
        <f t="shared" si="1"/>
        <v>-2716</v>
      </c>
      <c r="Q24" s="3">
        <f t="shared" si="4"/>
        <v>416</v>
      </c>
    </row>
    <row r="25" spans="1:17" ht="22.5" customHeight="1" x14ac:dyDescent="0.3">
      <c r="A25" s="14" t="s">
        <v>30</v>
      </c>
      <c r="B25" s="15">
        <f>'[1]миграция Декабрь'!P52</f>
        <v>7692</v>
      </c>
      <c r="C25" s="17">
        <f>'[1]миграция Декабрь'!P54</f>
        <v>5803.2359594383779</v>
      </c>
      <c r="D25" s="15">
        <f>'[1]миграция Декабрь'!R52</f>
        <v>2920</v>
      </c>
      <c r="E25" s="15">
        <f t="shared" si="6"/>
        <v>37.961518460738432</v>
      </c>
      <c r="F25" s="15">
        <f t="shared" si="8"/>
        <v>4772</v>
      </c>
      <c r="G25" s="15">
        <f t="shared" si="2"/>
        <v>62.038481539261568</v>
      </c>
      <c r="H25" s="16">
        <v>223</v>
      </c>
      <c r="I25" s="3">
        <f t="shared" si="0"/>
        <v>7692</v>
      </c>
      <c r="J25" s="3">
        <v>4184</v>
      </c>
      <c r="K25" s="3" t="e">
        <f>#REF!-J25</f>
        <v>#REF!</v>
      </c>
      <c r="L25" s="3">
        <v>5896</v>
      </c>
      <c r="M25" s="3">
        <v>438</v>
      </c>
      <c r="N25" s="3">
        <f t="shared" si="3"/>
        <v>198.22222222222223</v>
      </c>
      <c r="O25" s="3">
        <v>10692</v>
      </c>
      <c r="P25" s="3">
        <f t="shared" si="1"/>
        <v>-3000</v>
      </c>
      <c r="Q25" s="3">
        <f t="shared" si="4"/>
        <v>198.22222222222223</v>
      </c>
    </row>
    <row r="26" spans="1:17" ht="22.5" customHeight="1" x14ac:dyDescent="0.3">
      <c r="A26" s="14" t="s">
        <v>31</v>
      </c>
      <c r="B26" s="15">
        <f>'[1]миграция Декабрь'!P55</f>
        <v>10258</v>
      </c>
      <c r="C26" s="17">
        <f>'[1]миграция Декабрь'!P57</f>
        <v>5816.0619029050495</v>
      </c>
      <c r="D26" s="15">
        <f>'[1]миграция Декабрь'!R55</f>
        <v>2482</v>
      </c>
      <c r="E26" s="15">
        <f t="shared" si="6"/>
        <v>24.195749658802885</v>
      </c>
      <c r="F26" s="15">
        <f t="shared" si="8"/>
        <v>7776</v>
      </c>
      <c r="G26" s="15">
        <f t="shared" si="2"/>
        <v>75.804250341197104</v>
      </c>
      <c r="H26" s="16">
        <v>568</v>
      </c>
      <c r="I26" s="3">
        <f t="shared" si="0"/>
        <v>10258</v>
      </c>
      <c r="J26" s="3">
        <v>4167</v>
      </c>
      <c r="K26" s="3" t="e">
        <f>#REF!-J26</f>
        <v>#REF!</v>
      </c>
      <c r="L26" s="3">
        <v>6625</v>
      </c>
      <c r="M26" s="3">
        <v>483</v>
      </c>
      <c r="N26" s="3">
        <f t="shared" si="3"/>
        <v>504.88888888888891</v>
      </c>
      <c r="O26" s="3">
        <v>10517</v>
      </c>
      <c r="P26" s="3">
        <f t="shared" si="1"/>
        <v>-259</v>
      </c>
      <c r="Q26" s="3">
        <f t="shared" si="4"/>
        <v>504.88888888888891</v>
      </c>
    </row>
    <row r="27" spans="1:17" s="13" customFormat="1" ht="22.5" customHeight="1" x14ac:dyDescent="0.3">
      <c r="A27" s="10" t="s">
        <v>32</v>
      </c>
      <c r="B27" s="11">
        <f>SUM(B28:B34)</f>
        <v>63298</v>
      </c>
      <c r="C27" s="11">
        <f>'[1]миграция Декабрь'!P60</f>
        <v>5535.379174697463</v>
      </c>
      <c r="D27" s="11">
        <f>SUM(D28:D34)</f>
        <v>25187</v>
      </c>
      <c r="E27" s="11">
        <f t="shared" si="6"/>
        <v>39.791146639704259</v>
      </c>
      <c r="F27" s="11">
        <f>SUM(F28:F34)</f>
        <v>38111</v>
      </c>
      <c r="G27" s="11">
        <f t="shared" si="2"/>
        <v>60.208853360295741</v>
      </c>
      <c r="H27" s="12">
        <v>649</v>
      </c>
      <c r="I27" s="13">
        <f t="shared" si="0"/>
        <v>63298</v>
      </c>
      <c r="J27" s="13">
        <v>4257</v>
      </c>
      <c r="K27" s="13" t="e">
        <f>#REF!-J27</f>
        <v>#REF!</v>
      </c>
      <c r="L27" s="13">
        <v>4481</v>
      </c>
      <c r="M27" s="13">
        <v>632</v>
      </c>
      <c r="N27" s="13">
        <f t="shared" si="3"/>
        <v>576.88888888888891</v>
      </c>
      <c r="O27" s="13">
        <v>8111</v>
      </c>
      <c r="P27" s="13">
        <f t="shared" si="1"/>
        <v>55187</v>
      </c>
      <c r="Q27" s="13">
        <f t="shared" si="4"/>
        <v>576.88888888888891</v>
      </c>
    </row>
    <row r="28" spans="1:17" ht="22.5" customHeight="1" x14ac:dyDescent="0.3">
      <c r="A28" s="14" t="s">
        <v>33</v>
      </c>
      <c r="B28" s="15">
        <f>'[1]миграция Декабрь'!P61</f>
        <v>8049</v>
      </c>
      <c r="C28" s="17">
        <f>'[1]миграция Декабрь'!P63</f>
        <v>6195.6957386010681</v>
      </c>
      <c r="D28" s="15">
        <f>'[1]миграция Декабрь'!R61</f>
        <v>2257</v>
      </c>
      <c r="E28" s="15">
        <f t="shared" si="6"/>
        <v>28.040750403776865</v>
      </c>
      <c r="F28" s="15">
        <f t="shared" ref="F28:F34" si="9">B28-D28</f>
        <v>5792</v>
      </c>
      <c r="G28" s="15">
        <f t="shared" si="2"/>
        <v>71.959249596223131</v>
      </c>
      <c r="H28" s="16">
        <v>251</v>
      </c>
      <c r="I28" s="3">
        <f t="shared" si="0"/>
        <v>8049</v>
      </c>
      <c r="J28" s="3">
        <v>4411</v>
      </c>
      <c r="K28" s="3" t="e">
        <f>#REF!-J28</f>
        <v>#REF!</v>
      </c>
      <c r="L28" s="3">
        <v>5058</v>
      </c>
      <c r="M28" s="3">
        <v>434</v>
      </c>
      <c r="N28" s="3">
        <f t="shared" si="3"/>
        <v>223.11111111111111</v>
      </c>
      <c r="O28" s="3">
        <v>7881</v>
      </c>
      <c r="P28" s="3">
        <f t="shared" si="1"/>
        <v>168</v>
      </c>
      <c r="Q28" s="3">
        <f t="shared" si="4"/>
        <v>223.11111111111111</v>
      </c>
    </row>
    <row r="29" spans="1:17" ht="22.5" customHeight="1" x14ac:dyDescent="0.3">
      <c r="A29" s="14" t="s">
        <v>34</v>
      </c>
      <c r="B29" s="15">
        <f>'[1]миграция Декабрь'!P64</f>
        <v>5812</v>
      </c>
      <c r="C29" s="17">
        <f>'[1]миграция Декабрь'!P66</f>
        <v>5619.431865106676</v>
      </c>
      <c r="D29" s="15">
        <f>'[1]миграция Декабрь'!R64</f>
        <v>859</v>
      </c>
      <c r="E29" s="15">
        <f t="shared" si="6"/>
        <v>14.779766001376462</v>
      </c>
      <c r="F29" s="15">
        <f t="shared" si="9"/>
        <v>4953</v>
      </c>
      <c r="G29" s="15">
        <f t="shared" si="2"/>
        <v>85.220233998623542</v>
      </c>
      <c r="H29" s="16">
        <v>1025</v>
      </c>
      <c r="I29" s="3">
        <f t="shared" si="0"/>
        <v>5812</v>
      </c>
      <c r="J29" s="3">
        <v>4690</v>
      </c>
      <c r="K29" s="3" t="e">
        <f>#REF!-J29</f>
        <v>#REF!</v>
      </c>
      <c r="L29" s="3">
        <v>22582</v>
      </c>
      <c r="M29" s="3">
        <v>2057</v>
      </c>
      <c r="N29" s="3">
        <f t="shared" si="3"/>
        <v>911.11111111111109</v>
      </c>
      <c r="O29" s="3">
        <v>48022</v>
      </c>
      <c r="P29" s="3">
        <f t="shared" si="1"/>
        <v>-42210</v>
      </c>
      <c r="Q29" s="3">
        <f t="shared" si="4"/>
        <v>911.11111111111109</v>
      </c>
    </row>
    <row r="30" spans="1:17" ht="22.5" customHeight="1" x14ac:dyDescent="0.3">
      <c r="A30" s="14" t="s">
        <v>35</v>
      </c>
      <c r="B30" s="15">
        <f>'[1]миграция Декабрь'!P67</f>
        <v>9310</v>
      </c>
      <c r="C30" s="17">
        <f>'[1]миграция Декабрь'!P69</f>
        <v>5429.7619763694947</v>
      </c>
      <c r="D30" s="15">
        <f>'[1]миграция Декабрь'!R67</f>
        <v>4087</v>
      </c>
      <c r="E30" s="15">
        <f t="shared" si="6"/>
        <v>43.899033297529542</v>
      </c>
      <c r="F30" s="15">
        <f t="shared" si="9"/>
        <v>5223</v>
      </c>
      <c r="G30" s="15">
        <f t="shared" si="2"/>
        <v>56.100966702470465</v>
      </c>
      <c r="H30" s="16">
        <v>316</v>
      </c>
      <c r="I30" s="3">
        <f t="shared" si="0"/>
        <v>9310</v>
      </c>
      <c r="J30" s="3">
        <v>4563</v>
      </c>
      <c r="K30" s="3" t="e">
        <f>#REF!-J30</f>
        <v>#REF!</v>
      </c>
      <c r="L30" s="3">
        <v>2640</v>
      </c>
      <c r="M30" s="3">
        <v>330</v>
      </c>
      <c r="N30" s="3">
        <f t="shared" si="3"/>
        <v>280.88888888888891</v>
      </c>
      <c r="O30" s="3">
        <v>5117</v>
      </c>
      <c r="P30" s="3">
        <f t="shared" si="1"/>
        <v>4193</v>
      </c>
      <c r="Q30" s="3">
        <f t="shared" si="4"/>
        <v>280.88888888888891</v>
      </c>
    </row>
    <row r="31" spans="1:17" ht="22.5" customHeight="1" x14ac:dyDescent="0.3">
      <c r="A31" s="14" t="s">
        <v>36</v>
      </c>
      <c r="B31" s="15">
        <f>'[1]миграция Декабрь'!P70</f>
        <v>11675</v>
      </c>
      <c r="C31" s="17">
        <f>'[1]миграция Декабрь'!P72</f>
        <v>5528.298158458244</v>
      </c>
      <c r="D31" s="15">
        <f>'[1]миграция Декабрь'!R70</f>
        <v>4799</v>
      </c>
      <c r="E31" s="15">
        <f t="shared" si="6"/>
        <v>41.104925053533194</v>
      </c>
      <c r="F31" s="15">
        <f t="shared" si="9"/>
        <v>6876</v>
      </c>
      <c r="G31" s="15">
        <f t="shared" si="2"/>
        <v>58.895074946466806</v>
      </c>
      <c r="H31" s="16">
        <v>4</v>
      </c>
      <c r="I31" s="3">
        <f t="shared" si="0"/>
        <v>11675</v>
      </c>
      <c r="J31" s="3">
        <v>4748</v>
      </c>
      <c r="K31" s="3" t="e">
        <f>#REF!-J31</f>
        <v>#REF!</v>
      </c>
      <c r="L31" s="3">
        <v>3939</v>
      </c>
      <c r="M31" s="3">
        <v>339</v>
      </c>
      <c r="N31" s="3">
        <f t="shared" si="3"/>
        <v>3.5555555555555554</v>
      </c>
      <c r="O31" s="3">
        <v>10117</v>
      </c>
      <c r="P31" s="3">
        <f t="shared" si="1"/>
        <v>1558</v>
      </c>
      <c r="Q31" s="3">
        <f t="shared" si="4"/>
        <v>3.5555555555555554</v>
      </c>
    </row>
    <row r="32" spans="1:17" ht="22.5" customHeight="1" x14ac:dyDescent="0.3">
      <c r="A32" s="14" t="s">
        <v>37</v>
      </c>
      <c r="B32" s="15">
        <f>'[1]миграция Декабрь'!P73</f>
        <v>11599</v>
      </c>
      <c r="C32" s="17">
        <f>'[1]миграция Декабрь'!P75</f>
        <v>5360.1685490128457</v>
      </c>
      <c r="D32" s="15">
        <f>'[1]миграция Декабрь'!R73</f>
        <v>5127</v>
      </c>
      <c r="E32" s="15">
        <f t="shared" si="6"/>
        <v>44.202086386757479</v>
      </c>
      <c r="F32" s="15">
        <f t="shared" si="9"/>
        <v>6472</v>
      </c>
      <c r="G32" s="15">
        <f t="shared" si="2"/>
        <v>55.797913613242521</v>
      </c>
      <c r="H32" s="16">
        <v>285</v>
      </c>
      <c r="I32" s="3">
        <f t="shared" si="0"/>
        <v>11599</v>
      </c>
      <c r="J32" s="3">
        <v>4573</v>
      </c>
      <c r="K32" s="3" t="e">
        <f>#REF!-J32</f>
        <v>#REF!</v>
      </c>
      <c r="L32" s="3">
        <v>4113</v>
      </c>
      <c r="M32" s="3">
        <v>207</v>
      </c>
      <c r="N32" s="3">
        <f t="shared" si="3"/>
        <v>253.33333333333334</v>
      </c>
      <c r="O32" s="3">
        <v>7207</v>
      </c>
      <c r="P32" s="3">
        <f t="shared" si="1"/>
        <v>4392</v>
      </c>
      <c r="Q32" s="3">
        <f t="shared" si="4"/>
        <v>253.33333333333334</v>
      </c>
    </row>
    <row r="33" spans="1:17" ht="22.5" customHeight="1" x14ac:dyDescent="0.3">
      <c r="A33" s="14" t="s">
        <v>38</v>
      </c>
      <c r="B33" s="17">
        <f>'[1]миграция Декабрь'!P76</f>
        <v>8628</v>
      </c>
      <c r="C33" s="17">
        <f>'[1]миграция Декабрь'!P78</f>
        <v>5487.0198191933241</v>
      </c>
      <c r="D33" s="15">
        <f>'[1]миграция Декабрь'!R76</f>
        <v>3895</v>
      </c>
      <c r="E33" s="15">
        <f t="shared" si="6"/>
        <v>45.143718127028279</v>
      </c>
      <c r="F33" s="15">
        <f t="shared" si="9"/>
        <v>4733</v>
      </c>
      <c r="G33" s="15">
        <f t="shared" si="2"/>
        <v>54.856281872971721</v>
      </c>
      <c r="H33" s="16">
        <v>287</v>
      </c>
      <c r="I33" s="3">
        <f t="shared" si="0"/>
        <v>8628</v>
      </c>
      <c r="J33" s="3">
        <v>4482</v>
      </c>
      <c r="K33" s="3" t="e">
        <f>#REF!-J33</f>
        <v>#REF!</v>
      </c>
      <c r="L33" s="3">
        <v>5413</v>
      </c>
      <c r="M33" s="3">
        <v>380</v>
      </c>
      <c r="N33" s="3">
        <f t="shared" si="3"/>
        <v>255.11111111111111</v>
      </c>
      <c r="O33" s="3">
        <v>9672</v>
      </c>
      <c r="P33" s="3">
        <f t="shared" si="1"/>
        <v>-1044</v>
      </c>
      <c r="Q33" s="3">
        <f t="shared" si="4"/>
        <v>255.11111111111111</v>
      </c>
    </row>
    <row r="34" spans="1:17" ht="22.5" customHeight="1" x14ac:dyDescent="0.3">
      <c r="A34" s="14" t="s">
        <v>39</v>
      </c>
      <c r="B34" s="17">
        <f>'[1]миграция Декабрь'!P79</f>
        <v>8225</v>
      </c>
      <c r="C34" s="17">
        <f>'[1]миграция Декабрь'!P81</f>
        <v>5257.2122796352587</v>
      </c>
      <c r="D34" s="15">
        <f>'[1]миграция Декабрь'!R79</f>
        <v>4163</v>
      </c>
      <c r="E34" s="15">
        <f t="shared" si="6"/>
        <v>50.613981762917938</v>
      </c>
      <c r="F34" s="15">
        <f t="shared" si="9"/>
        <v>4062</v>
      </c>
      <c r="G34" s="15">
        <f t="shared" si="2"/>
        <v>49.38601823708207</v>
      </c>
      <c r="H34" s="16">
        <v>133</v>
      </c>
      <c r="I34" s="3">
        <f t="shared" si="0"/>
        <v>8225</v>
      </c>
      <c r="J34" s="3">
        <v>4873</v>
      </c>
      <c r="K34" s="3" t="e">
        <f>#REF!-J34</f>
        <v>#REF!</v>
      </c>
      <c r="L34" s="3">
        <v>6477</v>
      </c>
      <c r="M34" s="3">
        <v>801</v>
      </c>
      <c r="N34" s="3">
        <f t="shared" si="3"/>
        <v>118.22222222222223</v>
      </c>
      <c r="O34" s="3">
        <v>15909</v>
      </c>
      <c r="P34" s="3">
        <f t="shared" si="1"/>
        <v>-7684</v>
      </c>
      <c r="Q34" s="3">
        <f t="shared" si="4"/>
        <v>118.22222222222223</v>
      </c>
    </row>
    <row r="35" spans="1:17" s="13" customFormat="1" ht="22.5" customHeight="1" x14ac:dyDescent="0.3">
      <c r="A35" s="11" t="s">
        <v>40</v>
      </c>
      <c r="B35" s="11">
        <f>SUM(B36:B39)</f>
        <v>30192</v>
      </c>
      <c r="C35" s="11">
        <f>'[1]миграция Декабрь'!P84</f>
        <v>5323.9836711711714</v>
      </c>
      <c r="D35" s="11">
        <f>SUM(D36:D39)</f>
        <v>8104</v>
      </c>
      <c r="E35" s="11">
        <f t="shared" si="6"/>
        <v>26.841547429782725</v>
      </c>
      <c r="F35" s="11">
        <f>SUM(F36:F39)</f>
        <v>22088</v>
      </c>
      <c r="G35" s="11">
        <f t="shared" si="2"/>
        <v>73.158452570217278</v>
      </c>
      <c r="H35" s="12">
        <v>935</v>
      </c>
      <c r="I35" s="13">
        <f t="shared" si="0"/>
        <v>30192</v>
      </c>
      <c r="J35" s="13">
        <v>4194</v>
      </c>
      <c r="K35" s="13" t="e">
        <f>#REF!-J35</f>
        <v>#REF!</v>
      </c>
      <c r="L35" s="13">
        <v>12371</v>
      </c>
      <c r="M35" s="13">
        <v>862</v>
      </c>
      <c r="N35" s="13">
        <f t="shared" si="3"/>
        <v>831.11111111111109</v>
      </c>
      <c r="O35" s="13">
        <v>27043</v>
      </c>
      <c r="P35" s="13">
        <f t="shared" si="1"/>
        <v>3149</v>
      </c>
      <c r="Q35" s="13">
        <f t="shared" si="4"/>
        <v>831.11111111111109</v>
      </c>
    </row>
    <row r="36" spans="1:17" ht="22.5" customHeight="1" x14ac:dyDescent="0.3">
      <c r="A36" s="17" t="s">
        <v>41</v>
      </c>
      <c r="B36" s="17">
        <f>'[1]миграция Декабрь'!P85</f>
        <v>6625</v>
      </c>
      <c r="C36" s="17">
        <f>'[1]миграция Декабрь'!P87</f>
        <v>5316.1192452830192</v>
      </c>
      <c r="D36" s="15">
        <f>'[1]миграция Декабрь'!R85</f>
        <v>1707</v>
      </c>
      <c r="E36" s="15">
        <f t="shared" si="6"/>
        <v>25.766037735849057</v>
      </c>
      <c r="F36" s="15">
        <f t="shared" ref="F36:F40" si="10">B36-D36</f>
        <v>4918</v>
      </c>
      <c r="G36" s="15">
        <f t="shared" si="2"/>
        <v>74.233962264150946</v>
      </c>
      <c r="H36" s="16">
        <v>695</v>
      </c>
      <c r="I36" s="3">
        <f t="shared" si="0"/>
        <v>6625</v>
      </c>
      <c r="J36" s="3">
        <v>4269</v>
      </c>
      <c r="K36" s="3" t="e">
        <f>#REF!-J36</f>
        <v>#REF!</v>
      </c>
      <c r="L36" s="3">
        <v>4895</v>
      </c>
      <c r="M36" s="3">
        <v>393</v>
      </c>
      <c r="N36" s="3">
        <f t="shared" si="3"/>
        <v>617.77777777777783</v>
      </c>
      <c r="O36" s="3">
        <v>11505</v>
      </c>
      <c r="P36" s="3">
        <f t="shared" si="1"/>
        <v>-4880</v>
      </c>
      <c r="Q36" s="3">
        <f t="shared" si="4"/>
        <v>617.77777777777783</v>
      </c>
    </row>
    <row r="37" spans="1:17" ht="22.5" customHeight="1" x14ac:dyDescent="0.3">
      <c r="A37" s="17" t="s">
        <v>42</v>
      </c>
      <c r="B37" s="17">
        <f>'[1]миграция Декабрь'!P88</f>
        <v>7432</v>
      </c>
      <c r="C37" s="17">
        <f>'[1]миграция Декабрь'!P90</f>
        <v>5158.2132669537141</v>
      </c>
      <c r="D37" s="15">
        <f>'[1]миграция Декабрь'!R88</f>
        <v>2400</v>
      </c>
      <c r="E37" s="15">
        <f t="shared" si="6"/>
        <v>32.292787944025832</v>
      </c>
      <c r="F37" s="15">
        <f t="shared" si="10"/>
        <v>5032</v>
      </c>
      <c r="G37" s="15">
        <f t="shared" si="2"/>
        <v>67.707212055974168</v>
      </c>
      <c r="H37" s="16">
        <v>177</v>
      </c>
      <c r="I37" s="3">
        <f t="shared" si="0"/>
        <v>7432</v>
      </c>
      <c r="J37" s="3">
        <v>4253</v>
      </c>
      <c r="K37" s="3" t="e">
        <f>#REF!-J37</f>
        <v>#REF!</v>
      </c>
      <c r="L37" s="3">
        <v>2153</v>
      </c>
      <c r="M37" s="3">
        <v>54</v>
      </c>
      <c r="N37" s="3">
        <f t="shared" si="3"/>
        <v>157.33333333333334</v>
      </c>
      <c r="O37" s="3">
        <v>5805</v>
      </c>
      <c r="P37" s="3">
        <f t="shared" si="1"/>
        <v>1627</v>
      </c>
      <c r="Q37" s="3">
        <f t="shared" si="4"/>
        <v>157.33333333333334</v>
      </c>
    </row>
    <row r="38" spans="1:17" ht="22.5" customHeight="1" x14ac:dyDescent="0.3">
      <c r="A38" s="17" t="s">
        <v>43</v>
      </c>
      <c r="B38" s="17">
        <f>'[1]миграция Декабрь'!P91</f>
        <v>3641</v>
      </c>
      <c r="C38" s="17">
        <f>'[1]миграция Декабрь'!P93</f>
        <v>5184.0807470475147</v>
      </c>
      <c r="D38" s="15">
        <f>'[1]миграция Декабрь'!R91</f>
        <v>1213</v>
      </c>
      <c r="E38" s="15">
        <f t="shared" si="6"/>
        <v>33.31502334523482</v>
      </c>
      <c r="F38" s="15">
        <f t="shared" si="10"/>
        <v>2428</v>
      </c>
      <c r="G38" s="15">
        <f t="shared" si="2"/>
        <v>66.684976654765165</v>
      </c>
      <c r="H38" s="16"/>
      <c r="I38" s="3">
        <f t="shared" si="0"/>
        <v>3641</v>
      </c>
      <c r="J38" s="3">
        <v>4073</v>
      </c>
      <c r="K38" s="3" t="e">
        <f>#REF!-J38</f>
        <v>#REF!</v>
      </c>
      <c r="L38" s="3">
        <v>3598</v>
      </c>
      <c r="M38" s="3">
        <v>251</v>
      </c>
      <c r="N38" s="3">
        <f t="shared" si="3"/>
        <v>0</v>
      </c>
      <c r="O38" s="3">
        <v>6522</v>
      </c>
      <c r="P38" s="3">
        <f t="shared" si="1"/>
        <v>-2881</v>
      </c>
      <c r="Q38" s="3">
        <f t="shared" si="4"/>
        <v>0</v>
      </c>
    </row>
    <row r="39" spans="1:17" ht="22.5" customHeight="1" x14ac:dyDescent="0.3">
      <c r="A39" s="17" t="s">
        <v>44</v>
      </c>
      <c r="B39" s="17">
        <f>'[1]миграция Декабрь'!P94</f>
        <v>12494</v>
      </c>
      <c r="C39" s="17">
        <f>'[1]миграция Декабрь'!P96</f>
        <v>5467.5320954057952</v>
      </c>
      <c r="D39" s="15">
        <f>'[1]миграция Декабрь'!R94</f>
        <v>2784</v>
      </c>
      <c r="E39" s="15">
        <f t="shared" si="6"/>
        <v>22.282695693933089</v>
      </c>
      <c r="F39" s="15">
        <f t="shared" si="10"/>
        <v>9710</v>
      </c>
      <c r="G39" s="15">
        <f t="shared" si="2"/>
        <v>77.717304306066922</v>
      </c>
      <c r="H39" s="16">
        <v>63</v>
      </c>
      <c r="I39" s="3">
        <f t="shared" si="0"/>
        <v>12494</v>
      </c>
      <c r="J39" s="3">
        <v>4063</v>
      </c>
      <c r="K39" s="3" t="e">
        <f>#REF!-J39</f>
        <v>#REF!</v>
      </c>
      <c r="L39" s="3">
        <v>1725</v>
      </c>
      <c r="M39" s="3">
        <v>164</v>
      </c>
      <c r="N39" s="3">
        <f t="shared" si="3"/>
        <v>56</v>
      </c>
      <c r="O39" s="3">
        <v>3211</v>
      </c>
      <c r="P39" s="3">
        <f t="shared" si="1"/>
        <v>9283</v>
      </c>
      <c r="Q39" s="3">
        <f t="shared" si="4"/>
        <v>56</v>
      </c>
    </row>
    <row r="40" spans="1:17" s="13" customFormat="1" ht="22.5" customHeight="1" x14ac:dyDescent="0.3">
      <c r="A40" s="10" t="s">
        <v>45</v>
      </c>
      <c r="B40" s="18">
        <f>'[1]миграция Декабрь'!P97</f>
        <v>24513</v>
      </c>
      <c r="C40" s="11">
        <f>'[1]миграция Декабрь'!P99</f>
        <v>5617.988251132052</v>
      </c>
      <c r="D40" s="11">
        <f>'[1]миграция Декабрь'!R97</f>
        <v>11741</v>
      </c>
      <c r="E40" s="11">
        <f>D40/B40*100</f>
        <v>47.897034226736835</v>
      </c>
      <c r="F40" s="11">
        <f t="shared" si="10"/>
        <v>12772</v>
      </c>
      <c r="G40" s="11">
        <f t="shared" si="2"/>
        <v>52.102965773263165</v>
      </c>
      <c r="H40" s="12">
        <v>3093</v>
      </c>
      <c r="I40" s="13">
        <f t="shared" si="0"/>
        <v>24513</v>
      </c>
      <c r="J40" s="13">
        <v>4166</v>
      </c>
      <c r="K40" s="13" t="e">
        <f>#REF!-J40</f>
        <v>#REF!</v>
      </c>
      <c r="L40" s="13">
        <v>67969</v>
      </c>
      <c r="M40" s="13">
        <v>4898</v>
      </c>
      <c r="N40" s="13">
        <f t="shared" si="3"/>
        <v>2749.3333333333335</v>
      </c>
      <c r="O40" s="13">
        <v>119007</v>
      </c>
      <c r="P40" s="13">
        <f t="shared" si="1"/>
        <v>-94494</v>
      </c>
      <c r="Q40" s="13">
        <f t="shared" si="4"/>
        <v>2749.3333333333335</v>
      </c>
    </row>
    <row r="41" spans="1:17" s="13" customFormat="1" ht="22.5" customHeight="1" x14ac:dyDescent="0.3">
      <c r="A41" s="10" t="s">
        <v>46</v>
      </c>
      <c r="B41" s="11">
        <f>SUM(B42:B48)</f>
        <v>132683</v>
      </c>
      <c r="C41" s="11">
        <f>'[1]миграция Декабрь'!P102</f>
        <v>5365.5748211903556</v>
      </c>
      <c r="D41" s="11">
        <f>SUM(D42:D48)</f>
        <v>55726</v>
      </c>
      <c r="E41" s="11">
        <f>D41/B41*100</f>
        <v>41.999351838592737</v>
      </c>
      <c r="F41" s="11">
        <f>SUM(F42:F48)</f>
        <v>76957</v>
      </c>
      <c r="G41" s="11">
        <f t="shared" si="2"/>
        <v>58.000648161407263</v>
      </c>
      <c r="H41" s="12">
        <v>397</v>
      </c>
      <c r="I41" s="13">
        <f t="shared" si="0"/>
        <v>132683</v>
      </c>
      <c r="J41" s="13">
        <v>4373</v>
      </c>
      <c r="K41" s="13" t="e">
        <f>#REF!-J41</f>
        <v>#REF!</v>
      </c>
      <c r="L41" s="13">
        <v>7326</v>
      </c>
      <c r="M41" s="13">
        <v>333</v>
      </c>
      <c r="N41" s="13">
        <f t="shared" si="3"/>
        <v>352.88888888888891</v>
      </c>
      <c r="O41" s="13">
        <v>10178</v>
      </c>
      <c r="P41" s="13">
        <f t="shared" si="1"/>
        <v>122505</v>
      </c>
      <c r="Q41" s="13">
        <f t="shared" si="4"/>
        <v>352.88888888888891</v>
      </c>
    </row>
    <row r="42" spans="1:17" ht="22.5" customHeight="1" x14ac:dyDescent="0.3">
      <c r="A42" s="14" t="s">
        <v>47</v>
      </c>
      <c r="B42" s="17">
        <f>'[1]миграция Декабрь'!P103</f>
        <v>11117</v>
      </c>
      <c r="C42" s="17">
        <f>'[1]миграция Декабрь'!P105</f>
        <v>5697.4763875146173</v>
      </c>
      <c r="D42" s="15">
        <f>'[1]миграция Декабрь'!R103</f>
        <v>6249</v>
      </c>
      <c r="E42" s="15">
        <f>D42/B42*100</f>
        <v>56.211208059728349</v>
      </c>
      <c r="F42" s="15">
        <f t="shared" ref="F42:F48" si="11">B42-D42</f>
        <v>4868</v>
      </c>
      <c r="G42" s="15">
        <f t="shared" si="2"/>
        <v>43.788791940271651</v>
      </c>
      <c r="H42" s="16">
        <v>270</v>
      </c>
      <c r="I42" s="3">
        <f t="shared" si="0"/>
        <v>11117</v>
      </c>
      <c r="J42" s="3">
        <v>4250</v>
      </c>
      <c r="K42" s="3" t="e">
        <f>#REF!-J42</f>
        <v>#REF!</v>
      </c>
      <c r="L42" s="3">
        <v>5899</v>
      </c>
      <c r="M42" s="3">
        <v>44</v>
      </c>
      <c r="N42" s="3">
        <f t="shared" si="3"/>
        <v>240</v>
      </c>
      <c r="O42" s="3">
        <v>12457</v>
      </c>
      <c r="P42" s="3">
        <f t="shared" si="1"/>
        <v>-1340</v>
      </c>
      <c r="Q42" s="3">
        <f t="shared" si="4"/>
        <v>240</v>
      </c>
    </row>
    <row r="43" spans="1:17" ht="22.5" customHeight="1" x14ac:dyDescent="0.3">
      <c r="A43" s="14" t="s">
        <v>48</v>
      </c>
      <c r="B43" s="17">
        <f>'[1]миграция Декабрь'!P106</f>
        <v>14202</v>
      </c>
      <c r="C43" s="15">
        <f>'[1]миграция Декабрь'!P108</f>
        <v>5242.3836079425437</v>
      </c>
      <c r="D43" s="15">
        <f>'[1]миграция Декабрь'!R106</f>
        <v>5757</v>
      </c>
      <c r="E43" s="15">
        <f t="shared" si="6"/>
        <v>40.53654414871145</v>
      </c>
      <c r="F43" s="15">
        <f t="shared" si="11"/>
        <v>8445</v>
      </c>
      <c r="G43" s="15">
        <f t="shared" si="2"/>
        <v>59.46345585128855</v>
      </c>
      <c r="H43" s="16">
        <v>295</v>
      </c>
      <c r="I43" s="3">
        <f t="shared" si="0"/>
        <v>14202</v>
      </c>
      <c r="J43" s="3">
        <v>4258</v>
      </c>
      <c r="K43" s="3" t="e">
        <f>#REF!-J43</f>
        <v>#REF!</v>
      </c>
      <c r="L43" s="3">
        <v>6577</v>
      </c>
      <c r="M43" s="3">
        <v>722</v>
      </c>
      <c r="N43" s="3">
        <f t="shared" si="3"/>
        <v>262.22222222222223</v>
      </c>
      <c r="O43" s="3">
        <v>11067</v>
      </c>
      <c r="P43" s="3">
        <f t="shared" si="1"/>
        <v>3135</v>
      </c>
      <c r="Q43" s="3">
        <f t="shared" si="4"/>
        <v>262.22222222222223</v>
      </c>
    </row>
    <row r="44" spans="1:17" ht="22.5" customHeight="1" x14ac:dyDescent="0.3">
      <c r="A44" s="14" t="s">
        <v>49</v>
      </c>
      <c r="B44" s="17">
        <f>'[1]миграция Декабрь'!P109</f>
        <v>11586</v>
      </c>
      <c r="C44" s="17">
        <f>'[1]миграция Декабрь'!P111</f>
        <v>5625.4748834800621</v>
      </c>
      <c r="D44" s="15">
        <f>'[1]миграция Декабрь'!R109</f>
        <v>4884</v>
      </c>
      <c r="E44" s="15">
        <f t="shared" si="6"/>
        <v>42.154324184360433</v>
      </c>
      <c r="F44" s="15">
        <f t="shared" si="11"/>
        <v>6702</v>
      </c>
      <c r="G44" s="15">
        <f t="shared" si="2"/>
        <v>57.845675815639567</v>
      </c>
      <c r="H44" s="16">
        <v>690</v>
      </c>
      <c r="I44" s="3">
        <f t="shared" si="0"/>
        <v>11586</v>
      </c>
      <c r="J44" s="3">
        <v>3956</v>
      </c>
      <c r="K44" s="3" t="e">
        <f>#REF!-J44</f>
        <v>#REF!</v>
      </c>
      <c r="L44" s="3">
        <v>20421</v>
      </c>
      <c r="M44" s="3">
        <v>1721</v>
      </c>
      <c r="N44" s="3">
        <f t="shared" si="3"/>
        <v>613.33333333333337</v>
      </c>
      <c r="O44" s="3">
        <v>33852</v>
      </c>
      <c r="P44" s="3">
        <f t="shared" si="1"/>
        <v>-22266</v>
      </c>
      <c r="Q44" s="3">
        <f t="shared" si="4"/>
        <v>613.33333333333337</v>
      </c>
    </row>
    <row r="45" spans="1:17" ht="22.5" customHeight="1" x14ac:dyDescent="0.3">
      <c r="A45" s="14" t="s">
        <v>50</v>
      </c>
      <c r="B45" s="17">
        <f>'[1]миграция Декабрь'!P112</f>
        <v>38683</v>
      </c>
      <c r="C45" s="15">
        <f>'[1]миграция Декабрь'!P114</f>
        <v>5143.16586097252</v>
      </c>
      <c r="D45" s="15">
        <f>'[1]миграция Декабрь'!R112</f>
        <v>17330</v>
      </c>
      <c r="E45" s="15">
        <f t="shared" si="6"/>
        <v>44.800041361838531</v>
      </c>
      <c r="F45" s="15">
        <f t="shared" si="11"/>
        <v>21353</v>
      </c>
      <c r="G45" s="15">
        <f t="shared" si="2"/>
        <v>55.199958638161462</v>
      </c>
      <c r="H45" s="16">
        <v>857</v>
      </c>
      <c r="I45" s="3">
        <f t="shared" si="0"/>
        <v>38683</v>
      </c>
      <c r="J45" s="3">
        <v>4331</v>
      </c>
      <c r="K45" s="3" t="e">
        <f>#REF!-J45</f>
        <v>#REF!</v>
      </c>
      <c r="L45" s="3">
        <v>9908</v>
      </c>
      <c r="M45" s="3">
        <v>1159</v>
      </c>
      <c r="N45" s="3">
        <f t="shared" si="3"/>
        <v>761.77777777777783</v>
      </c>
      <c r="O45" s="3">
        <v>24650</v>
      </c>
      <c r="P45" s="3">
        <f t="shared" si="1"/>
        <v>14033</v>
      </c>
      <c r="Q45" s="3">
        <f t="shared" si="4"/>
        <v>761.77777777777783</v>
      </c>
    </row>
    <row r="46" spans="1:17" ht="22.5" customHeight="1" x14ac:dyDescent="0.3">
      <c r="A46" s="14" t="s">
        <v>51</v>
      </c>
      <c r="B46" s="15">
        <f>'[1]миграция Декабрь'!P115</f>
        <v>26918</v>
      </c>
      <c r="C46" s="17">
        <f>'[1]миграция Декабрь'!P117</f>
        <v>5592.6205513039604</v>
      </c>
      <c r="D46" s="15">
        <f>'[1]миграция Декабрь'!R115</f>
        <v>7172</v>
      </c>
      <c r="E46" s="15">
        <f t="shared" si="6"/>
        <v>26.643881417638752</v>
      </c>
      <c r="F46" s="15">
        <f t="shared" si="11"/>
        <v>19746</v>
      </c>
      <c r="G46" s="15">
        <f t="shared" si="2"/>
        <v>73.356118582361233</v>
      </c>
      <c r="H46" s="16">
        <v>513</v>
      </c>
      <c r="I46" s="3">
        <f t="shared" si="0"/>
        <v>26918</v>
      </c>
      <c r="J46" s="3">
        <v>4043</v>
      </c>
      <c r="K46" s="3" t="e">
        <f>#REF!-J46</f>
        <v>#REF!</v>
      </c>
      <c r="L46" s="3">
        <v>15597</v>
      </c>
      <c r="M46" s="3">
        <v>728</v>
      </c>
      <c r="N46" s="3">
        <f t="shared" si="3"/>
        <v>456</v>
      </c>
      <c r="O46" s="3">
        <v>22715</v>
      </c>
      <c r="P46" s="3">
        <f t="shared" si="1"/>
        <v>4203</v>
      </c>
      <c r="Q46" s="3">
        <f t="shared" si="4"/>
        <v>456</v>
      </c>
    </row>
    <row r="47" spans="1:17" ht="22.5" customHeight="1" x14ac:dyDescent="0.3">
      <c r="A47" s="14" t="s">
        <v>52</v>
      </c>
      <c r="B47" s="17">
        <f>'[1]миграция Декабрь'!P118</f>
        <v>25501</v>
      </c>
      <c r="C47" s="17">
        <f>'[1]миграция Декабрь'!P120</f>
        <v>5150.9503156738947</v>
      </c>
      <c r="D47" s="15">
        <f>'[1]миграция Декабрь'!R118</f>
        <v>12649</v>
      </c>
      <c r="E47" s="15">
        <f t="shared" si="6"/>
        <v>49.601976393082623</v>
      </c>
      <c r="F47" s="15">
        <f t="shared" si="11"/>
        <v>12852</v>
      </c>
      <c r="G47" s="15">
        <f t="shared" si="2"/>
        <v>50.398023606917377</v>
      </c>
      <c r="H47" s="16">
        <v>71</v>
      </c>
      <c r="I47" s="3">
        <f t="shared" si="0"/>
        <v>25501</v>
      </c>
      <c r="J47" s="3">
        <v>4559</v>
      </c>
      <c r="K47" s="3" t="e">
        <f>#REF!-J47</f>
        <v>#REF!</v>
      </c>
      <c r="L47" s="3">
        <v>2241</v>
      </c>
      <c r="M47" s="3">
        <v>191</v>
      </c>
      <c r="N47" s="3">
        <f t="shared" si="3"/>
        <v>63.111111111111114</v>
      </c>
      <c r="O47" s="3">
        <v>4088</v>
      </c>
      <c r="P47" s="3">
        <f t="shared" si="1"/>
        <v>21413</v>
      </c>
      <c r="Q47" s="3">
        <f t="shared" si="4"/>
        <v>63.111111111111114</v>
      </c>
    </row>
    <row r="48" spans="1:17" ht="22.5" customHeight="1" x14ac:dyDescent="0.3">
      <c r="A48" s="14" t="s">
        <v>53</v>
      </c>
      <c r="B48" s="17">
        <f>'[1]миграция Декабрь'!P121</f>
        <v>4676</v>
      </c>
      <c r="C48" s="17">
        <f>'[1]миграция Декабрь'!P123</f>
        <v>6010.0526090675794</v>
      </c>
      <c r="D48" s="15">
        <f>'[1]миграция Декабрь'!R121</f>
        <v>1685</v>
      </c>
      <c r="E48" s="15">
        <f t="shared" si="6"/>
        <v>36.035072711719415</v>
      </c>
      <c r="F48" s="15">
        <f t="shared" si="11"/>
        <v>2991</v>
      </c>
      <c r="G48" s="15">
        <f t="shared" si="2"/>
        <v>63.964927288280585</v>
      </c>
      <c r="H48" s="16">
        <v>387</v>
      </c>
      <c r="I48" s="3">
        <f t="shared" si="0"/>
        <v>4676</v>
      </c>
      <c r="J48" s="3">
        <v>4387</v>
      </c>
      <c r="K48" s="3" t="e">
        <f>#REF!-J48</f>
        <v>#REF!</v>
      </c>
      <c r="L48" s="3">
        <v>12448</v>
      </c>
      <c r="M48" s="3">
        <v>648</v>
      </c>
      <c r="N48" s="3">
        <f t="shared" si="3"/>
        <v>344</v>
      </c>
      <c r="O48" s="3">
        <v>21927</v>
      </c>
      <c r="P48" s="3">
        <f t="shared" si="1"/>
        <v>-17251</v>
      </c>
      <c r="Q48" s="3">
        <f t="shared" si="4"/>
        <v>344</v>
      </c>
    </row>
    <row r="49" spans="1:17" s="13" customFormat="1" ht="22.5" customHeight="1" x14ac:dyDescent="0.3">
      <c r="A49" s="10" t="s">
        <v>54</v>
      </c>
      <c r="B49" s="11">
        <f>SUM(B50:B54)</f>
        <v>58506</v>
      </c>
      <c r="C49" s="11">
        <f>'[1]миграция Декабрь'!P126</f>
        <v>5304.2616141934159</v>
      </c>
      <c r="D49" s="11">
        <f>SUM(D50:D54)</f>
        <v>34111</v>
      </c>
      <c r="E49" s="11">
        <f t="shared" si="6"/>
        <v>58.303421871261065</v>
      </c>
      <c r="F49" s="11">
        <f>SUM(F50:F54)</f>
        <v>24395</v>
      </c>
      <c r="G49" s="11">
        <f t="shared" si="2"/>
        <v>41.696578128738935</v>
      </c>
      <c r="H49" s="12">
        <v>1005</v>
      </c>
      <c r="I49" s="13">
        <f t="shared" si="0"/>
        <v>58506</v>
      </c>
      <c r="J49" s="13">
        <v>4119</v>
      </c>
      <c r="K49" s="13" t="e">
        <f>#REF!-J49</f>
        <v>#REF!</v>
      </c>
      <c r="L49" s="13">
        <v>37036</v>
      </c>
      <c r="M49" s="13">
        <v>855</v>
      </c>
      <c r="N49" s="13">
        <f t="shared" si="3"/>
        <v>893.33333333333337</v>
      </c>
      <c r="O49" s="13">
        <v>50493</v>
      </c>
      <c r="P49" s="13">
        <f t="shared" si="1"/>
        <v>8013</v>
      </c>
      <c r="Q49" s="13">
        <f t="shared" si="4"/>
        <v>893.33333333333337</v>
      </c>
    </row>
    <row r="50" spans="1:17" ht="22.5" customHeight="1" x14ac:dyDescent="0.3">
      <c r="A50" s="14" t="s">
        <v>55</v>
      </c>
      <c r="B50" s="17">
        <f>'[1]миграция Декабрь'!P127</f>
        <v>6209</v>
      </c>
      <c r="C50" s="17">
        <f>'[1]миграция Декабрь'!P129</f>
        <v>5382.0222258012564</v>
      </c>
      <c r="D50" s="15">
        <f>'[1]миграция Декабрь'!R127</f>
        <v>2286</v>
      </c>
      <c r="E50" s="15">
        <f t="shared" si="6"/>
        <v>36.817522950555642</v>
      </c>
      <c r="F50" s="15">
        <f t="shared" ref="F50:F54" si="12">B50-D50</f>
        <v>3923</v>
      </c>
      <c r="G50" s="15">
        <f t="shared" si="2"/>
        <v>63.182477049444351</v>
      </c>
      <c r="H50" s="16">
        <v>348</v>
      </c>
      <c r="I50" s="3">
        <f t="shared" si="0"/>
        <v>6209</v>
      </c>
      <c r="J50" s="3">
        <v>4031</v>
      </c>
      <c r="K50" s="3" t="e">
        <f>#REF!-J50</f>
        <v>#REF!</v>
      </c>
      <c r="L50" s="3">
        <v>8023</v>
      </c>
      <c r="M50" s="3">
        <v>159</v>
      </c>
      <c r="N50" s="3">
        <f t="shared" si="3"/>
        <v>309.33333333333331</v>
      </c>
      <c r="O50" s="3">
        <v>11588</v>
      </c>
      <c r="P50" s="3">
        <f t="shared" si="1"/>
        <v>-5379</v>
      </c>
      <c r="Q50" s="3">
        <f t="shared" si="4"/>
        <v>309.33333333333331</v>
      </c>
    </row>
    <row r="51" spans="1:17" ht="22.5" customHeight="1" x14ac:dyDescent="0.3">
      <c r="A51" s="14" t="s">
        <v>56</v>
      </c>
      <c r="B51" s="17">
        <f>'[1]миграция Декабрь'!P130</f>
        <v>2494</v>
      </c>
      <c r="C51" s="17">
        <f>'[1]миграция Декабрь'!P132</f>
        <v>5563.782277465918</v>
      </c>
      <c r="D51" s="15">
        <f>'[1]миграция Декабрь'!R130</f>
        <v>1106</v>
      </c>
      <c r="E51" s="15">
        <f t="shared" si="6"/>
        <v>44.346431435445069</v>
      </c>
      <c r="F51" s="15">
        <f t="shared" si="12"/>
        <v>1388</v>
      </c>
      <c r="G51" s="15">
        <f t="shared" si="2"/>
        <v>55.653568564554931</v>
      </c>
      <c r="H51" s="16">
        <v>425</v>
      </c>
      <c r="I51" s="3">
        <f t="shared" si="0"/>
        <v>2494</v>
      </c>
      <c r="J51" s="3">
        <v>4232</v>
      </c>
      <c r="K51" s="3" t="e">
        <f>#REF!-J51</f>
        <v>#REF!</v>
      </c>
      <c r="L51" s="3">
        <v>14750</v>
      </c>
      <c r="M51" s="3">
        <v>275</v>
      </c>
      <c r="N51" s="3">
        <f t="shared" si="3"/>
        <v>377.77777777777777</v>
      </c>
      <c r="O51" s="3">
        <v>18065</v>
      </c>
      <c r="P51" s="3">
        <f t="shared" si="1"/>
        <v>-15571</v>
      </c>
      <c r="Q51" s="3">
        <f t="shared" si="4"/>
        <v>377.77777777777777</v>
      </c>
    </row>
    <row r="52" spans="1:17" ht="22.5" customHeight="1" x14ac:dyDescent="0.3">
      <c r="A52" s="14" t="s">
        <v>57</v>
      </c>
      <c r="B52" s="17">
        <f>'[1]миграция Декабрь'!P133</f>
        <v>12847</v>
      </c>
      <c r="C52" s="17">
        <f>'[1]миграция Декабрь'!P135</f>
        <v>5243.0179030123763</v>
      </c>
      <c r="D52" s="15">
        <f>'[1]миграция Декабрь'!R133</f>
        <v>6142</v>
      </c>
      <c r="E52" s="15">
        <f t="shared" si="6"/>
        <v>47.808826963493424</v>
      </c>
      <c r="F52" s="15">
        <f t="shared" si="12"/>
        <v>6705</v>
      </c>
      <c r="G52" s="15">
        <f t="shared" si="2"/>
        <v>52.191173036506576</v>
      </c>
      <c r="H52" s="16"/>
      <c r="I52" s="3">
        <f t="shared" si="0"/>
        <v>12847</v>
      </c>
      <c r="J52" s="3">
        <v>4289</v>
      </c>
      <c r="K52" s="3" t="e">
        <f>#REF!-J52</f>
        <v>#REF!</v>
      </c>
      <c r="L52" s="3">
        <v>2790</v>
      </c>
      <c r="N52" s="3">
        <f t="shared" si="3"/>
        <v>0</v>
      </c>
      <c r="O52" s="3">
        <v>5406</v>
      </c>
      <c r="P52" s="3">
        <f t="shared" si="1"/>
        <v>7441</v>
      </c>
      <c r="Q52" s="3">
        <f t="shared" si="4"/>
        <v>0</v>
      </c>
    </row>
    <row r="53" spans="1:17" ht="22.5" customHeight="1" x14ac:dyDescent="0.3">
      <c r="A53" s="14" t="s">
        <v>58</v>
      </c>
      <c r="B53" s="17">
        <f>'[1]миграция Декабрь'!P136</f>
        <v>21182</v>
      </c>
      <c r="C53" s="17">
        <f>'[1]миграция Декабрь'!P138</f>
        <v>5454.8436408271173</v>
      </c>
      <c r="D53" s="15">
        <f>'[1]миграция Декабрь'!R136</f>
        <v>13997</v>
      </c>
      <c r="E53" s="15">
        <f t="shared" si="6"/>
        <v>66.079690303087517</v>
      </c>
      <c r="F53" s="15">
        <f t="shared" si="12"/>
        <v>7185</v>
      </c>
      <c r="G53" s="15">
        <f t="shared" si="2"/>
        <v>33.920309696912469</v>
      </c>
      <c r="H53" s="16">
        <v>147</v>
      </c>
      <c r="I53" s="3">
        <f t="shared" si="0"/>
        <v>21182</v>
      </c>
      <c r="J53" s="3">
        <v>3928</v>
      </c>
      <c r="K53" s="3" t="e">
        <f>#REF!-J53</f>
        <v>#REF!</v>
      </c>
      <c r="L53" s="3">
        <v>10441</v>
      </c>
      <c r="M53" s="3">
        <v>377</v>
      </c>
      <c r="N53" s="3">
        <f t="shared" si="3"/>
        <v>130.66666666666666</v>
      </c>
      <c r="O53" s="3">
        <v>13138</v>
      </c>
      <c r="P53" s="3">
        <f t="shared" si="1"/>
        <v>8044</v>
      </c>
      <c r="Q53" s="3">
        <f t="shared" si="4"/>
        <v>130.66666666666666</v>
      </c>
    </row>
    <row r="54" spans="1:17" ht="22.5" customHeight="1" x14ac:dyDescent="0.3">
      <c r="A54" s="14" t="s">
        <v>59</v>
      </c>
      <c r="B54" s="17">
        <f>'[1]миграция Декабрь'!P139</f>
        <v>15774</v>
      </c>
      <c r="C54" s="17">
        <f>'[1]миграция Декабрь'!P141</f>
        <v>5080.292379865602</v>
      </c>
      <c r="D54" s="15">
        <f>'[1]миграция Декабрь'!R139</f>
        <v>10580</v>
      </c>
      <c r="E54" s="15">
        <f t="shared" si="6"/>
        <v>67.072397616330676</v>
      </c>
      <c r="F54" s="15">
        <f t="shared" si="12"/>
        <v>5194</v>
      </c>
      <c r="G54" s="15">
        <f t="shared" si="2"/>
        <v>32.927602383669331</v>
      </c>
      <c r="H54" s="16">
        <v>85</v>
      </c>
      <c r="I54" s="3">
        <f t="shared" si="0"/>
        <v>15774</v>
      </c>
      <c r="J54" s="3">
        <v>4369</v>
      </c>
      <c r="K54" s="3" t="e">
        <f>#REF!-J54</f>
        <v>#REF!</v>
      </c>
      <c r="L54" s="3">
        <v>1032</v>
      </c>
      <c r="M54" s="3">
        <v>44</v>
      </c>
      <c r="N54" s="3">
        <f t="shared" si="3"/>
        <v>75.555555555555557</v>
      </c>
      <c r="O54" s="3">
        <v>2296</v>
      </c>
      <c r="P54" s="3">
        <f t="shared" si="1"/>
        <v>13478</v>
      </c>
      <c r="Q54" s="3">
        <f t="shared" si="4"/>
        <v>75.555555555555557</v>
      </c>
    </row>
    <row r="55" spans="1:17" s="13" customFormat="1" ht="22.5" customHeight="1" x14ac:dyDescent="0.3">
      <c r="A55" s="11" t="s">
        <v>60</v>
      </c>
      <c r="B55" s="11">
        <f>SUM(B56:B67)</f>
        <v>122675</v>
      </c>
      <c r="C55" s="11">
        <f>'[1]миграция Декабрь'!P144</f>
        <v>5354.0937436315471</v>
      </c>
      <c r="D55" s="11">
        <f>SUM(D56:D67)</f>
        <v>46464</v>
      </c>
      <c r="E55" s="11">
        <f t="shared" si="6"/>
        <v>37.875687792948845</v>
      </c>
      <c r="F55" s="11">
        <f>SUM(F56:F67)</f>
        <v>76211</v>
      </c>
      <c r="G55" s="11">
        <f t="shared" si="2"/>
        <v>62.124312207051148</v>
      </c>
      <c r="H55" s="12">
        <v>3533</v>
      </c>
      <c r="I55" s="13">
        <f t="shared" si="0"/>
        <v>122675</v>
      </c>
      <c r="J55" s="13">
        <v>4168</v>
      </c>
      <c r="K55" s="13" t="e">
        <f>#REF!-J55</f>
        <v>#REF!</v>
      </c>
      <c r="L55" s="13">
        <v>56351</v>
      </c>
      <c r="M55" s="13">
        <v>3244</v>
      </c>
      <c r="N55" s="13">
        <f t="shared" si="3"/>
        <v>3140.4444444444443</v>
      </c>
      <c r="O55" s="13">
        <v>107986</v>
      </c>
      <c r="P55" s="13">
        <f t="shared" si="1"/>
        <v>14689</v>
      </c>
      <c r="Q55" s="13">
        <f t="shared" si="4"/>
        <v>3140.4444444444443</v>
      </c>
    </row>
    <row r="56" spans="1:17" ht="22.5" customHeight="1" x14ac:dyDescent="0.3">
      <c r="A56" s="17" t="s">
        <v>61</v>
      </c>
      <c r="B56" s="17">
        <f>'[1]миграция Декабрь'!P145</f>
        <v>8200</v>
      </c>
      <c r="C56" s="17">
        <f>'[1]миграция Декабрь'!P147</f>
        <v>5674.6639024390242</v>
      </c>
      <c r="D56" s="15">
        <f>'[1]миграция Декабрь'!R145</f>
        <v>1814</v>
      </c>
      <c r="E56" s="15">
        <f t="shared" si="6"/>
        <v>22.121951219512194</v>
      </c>
      <c r="F56" s="15">
        <f t="shared" ref="F56:F67" si="13">B56-D56</f>
        <v>6386</v>
      </c>
      <c r="G56" s="15">
        <f t="shared" si="2"/>
        <v>77.878048780487802</v>
      </c>
      <c r="H56" s="16">
        <v>257</v>
      </c>
      <c r="I56" s="3">
        <f t="shared" si="0"/>
        <v>8200</v>
      </c>
      <c r="J56" s="3">
        <v>4406</v>
      </c>
      <c r="K56" s="3" t="e">
        <f>#REF!-J56</f>
        <v>#REF!</v>
      </c>
      <c r="L56" s="3">
        <v>2594</v>
      </c>
      <c r="M56" s="3">
        <v>220</v>
      </c>
      <c r="N56" s="3">
        <f t="shared" si="3"/>
        <v>228.44444444444446</v>
      </c>
      <c r="O56" s="3">
        <v>7427</v>
      </c>
      <c r="P56" s="3">
        <f t="shared" si="1"/>
        <v>773</v>
      </c>
      <c r="Q56" s="3">
        <f t="shared" si="4"/>
        <v>228.44444444444446</v>
      </c>
    </row>
    <row r="57" spans="1:17" ht="22.5" customHeight="1" x14ac:dyDescent="0.3">
      <c r="A57" s="17" t="s">
        <v>62</v>
      </c>
      <c r="B57" s="17">
        <f>'[1]миграция Декабрь'!P148</f>
        <v>4184</v>
      </c>
      <c r="C57" s="17">
        <f>'[1]миграция Декабрь'!P150</f>
        <v>5511.9452676864248</v>
      </c>
      <c r="D57" s="15">
        <f>'[1]миграция Декабрь'!R148</f>
        <v>1124</v>
      </c>
      <c r="E57" s="15">
        <f t="shared" si="6"/>
        <v>26.864244741873804</v>
      </c>
      <c r="F57" s="15">
        <f t="shared" si="13"/>
        <v>3060</v>
      </c>
      <c r="G57" s="15">
        <f t="shared" si="2"/>
        <v>73.135755258126196</v>
      </c>
      <c r="H57" s="16">
        <v>144</v>
      </c>
      <c r="I57" s="3">
        <f t="shared" si="0"/>
        <v>4184</v>
      </c>
      <c r="J57" s="3">
        <v>4676</v>
      </c>
      <c r="K57" s="3" t="e">
        <f>#REF!-J57</f>
        <v>#REF!</v>
      </c>
      <c r="L57" s="3">
        <v>731</v>
      </c>
      <c r="M57" s="3">
        <v>141</v>
      </c>
      <c r="N57" s="3">
        <f t="shared" si="3"/>
        <v>128</v>
      </c>
      <c r="O57" s="3">
        <v>2550</v>
      </c>
      <c r="P57" s="3">
        <f t="shared" si="1"/>
        <v>1634</v>
      </c>
      <c r="Q57" s="3">
        <f t="shared" si="4"/>
        <v>128</v>
      </c>
    </row>
    <row r="58" spans="1:17" ht="22.5" customHeight="1" x14ac:dyDescent="0.3">
      <c r="A58" s="17" t="s">
        <v>63</v>
      </c>
      <c r="B58" s="17">
        <f>'[1]миграция Декабрь'!P151</f>
        <v>2828</v>
      </c>
      <c r="C58" s="17">
        <f>'[1]миграция Декабрь'!P153</f>
        <v>6313.6485148514848</v>
      </c>
      <c r="D58" s="15">
        <f>'[1]миграция Декабрь'!R151</f>
        <v>282</v>
      </c>
      <c r="E58" s="15">
        <f t="shared" si="6"/>
        <v>9.9717114568599712</v>
      </c>
      <c r="F58" s="15">
        <f t="shared" si="13"/>
        <v>2546</v>
      </c>
      <c r="G58" s="15">
        <f t="shared" si="2"/>
        <v>90.028288543140036</v>
      </c>
      <c r="H58" s="16">
        <v>150</v>
      </c>
      <c r="I58" s="3">
        <f t="shared" si="0"/>
        <v>2828</v>
      </c>
      <c r="J58" s="3">
        <v>4304</v>
      </c>
      <c r="K58" s="3" t="e">
        <f>#REF!-J58</f>
        <v>#REF!</v>
      </c>
      <c r="L58" s="3">
        <v>1342</v>
      </c>
      <c r="M58" s="3">
        <v>32</v>
      </c>
      <c r="N58" s="3">
        <f t="shared" si="3"/>
        <v>133.33333333333334</v>
      </c>
      <c r="O58" s="3">
        <v>3648</v>
      </c>
      <c r="P58" s="3">
        <f t="shared" si="1"/>
        <v>-820</v>
      </c>
      <c r="Q58" s="3">
        <f t="shared" si="4"/>
        <v>133.33333333333334</v>
      </c>
    </row>
    <row r="59" spans="1:17" ht="22.5" customHeight="1" x14ac:dyDescent="0.3">
      <c r="A59" s="17" t="s">
        <v>64</v>
      </c>
      <c r="B59" s="17">
        <f>'[1]миграция Декабрь'!P154</f>
        <v>3096</v>
      </c>
      <c r="C59" s="17">
        <f>'[1]миграция Декабрь'!P156</f>
        <v>5749.5455426356593</v>
      </c>
      <c r="D59" s="15">
        <f>'[1]миграция Декабрь'!R154</f>
        <v>1411</v>
      </c>
      <c r="E59" s="15">
        <f t="shared" si="6"/>
        <v>45.5749354005168</v>
      </c>
      <c r="F59" s="15">
        <f t="shared" si="13"/>
        <v>1685</v>
      </c>
      <c r="G59" s="15">
        <f t="shared" si="2"/>
        <v>54.425064599483207</v>
      </c>
      <c r="H59" s="16">
        <v>27</v>
      </c>
      <c r="I59" s="3">
        <f t="shared" si="0"/>
        <v>3096</v>
      </c>
      <c r="J59" s="3">
        <v>4469</v>
      </c>
      <c r="K59" s="3" t="e">
        <f>#REF!-J59</f>
        <v>#REF!</v>
      </c>
      <c r="L59" s="3">
        <v>1614</v>
      </c>
      <c r="M59" s="3">
        <v>39</v>
      </c>
      <c r="N59" s="3">
        <f t="shared" si="3"/>
        <v>24</v>
      </c>
      <c r="O59" s="3">
        <v>2738</v>
      </c>
      <c r="P59" s="3">
        <f t="shared" si="1"/>
        <v>358</v>
      </c>
      <c r="Q59" s="3">
        <f t="shared" si="4"/>
        <v>24</v>
      </c>
    </row>
    <row r="60" spans="1:17" ht="22.5" customHeight="1" x14ac:dyDescent="0.3">
      <c r="A60" s="17" t="s">
        <v>65</v>
      </c>
      <c r="B60" s="17">
        <f>'[1]миграция Декабрь'!P157</f>
        <v>11675</v>
      </c>
      <c r="C60" s="17">
        <f>'[1]миграция Декабрь'!P159</f>
        <v>5111.722997858672</v>
      </c>
      <c r="D60" s="15">
        <f>'[1]миграция Декабрь'!R157</f>
        <v>5868</v>
      </c>
      <c r="E60" s="15">
        <f t="shared" si="6"/>
        <v>50.261241970021409</v>
      </c>
      <c r="F60" s="15">
        <f t="shared" si="13"/>
        <v>5807</v>
      </c>
      <c r="G60" s="15">
        <f t="shared" si="2"/>
        <v>49.738758029978584</v>
      </c>
      <c r="H60" s="16">
        <v>735</v>
      </c>
      <c r="I60" s="3">
        <f t="shared" si="0"/>
        <v>11675</v>
      </c>
      <c r="J60" s="3">
        <v>3963</v>
      </c>
      <c r="K60" s="3" t="e">
        <f>#REF!-J60</f>
        <v>#REF!</v>
      </c>
      <c r="L60" s="3">
        <v>7034</v>
      </c>
      <c r="M60" s="3">
        <v>236</v>
      </c>
      <c r="N60" s="3">
        <f t="shared" si="3"/>
        <v>653.33333333333337</v>
      </c>
      <c r="O60" s="3">
        <v>10240</v>
      </c>
      <c r="P60" s="3">
        <f t="shared" si="1"/>
        <v>1435</v>
      </c>
      <c r="Q60" s="3">
        <f t="shared" si="4"/>
        <v>653.33333333333337</v>
      </c>
    </row>
    <row r="61" spans="1:17" ht="22.5" customHeight="1" x14ac:dyDescent="0.3">
      <c r="A61" s="17" t="s">
        <v>66</v>
      </c>
      <c r="B61" s="17">
        <f>'[1]миграция Декабрь'!P160</f>
        <v>15226</v>
      </c>
      <c r="C61" s="17">
        <f>'[1]миграция Декабрь'!P162</f>
        <v>5318.2937081308291</v>
      </c>
      <c r="D61" s="15">
        <f>'[1]миграция Декабрь'!R160</f>
        <v>8143</v>
      </c>
      <c r="E61" s="15">
        <f t="shared" si="6"/>
        <v>53.480887954814136</v>
      </c>
      <c r="F61" s="15">
        <f t="shared" si="13"/>
        <v>7083</v>
      </c>
      <c r="G61" s="15">
        <f t="shared" si="2"/>
        <v>46.519112045185871</v>
      </c>
      <c r="H61" s="16"/>
      <c r="I61" s="3">
        <f t="shared" si="0"/>
        <v>15226</v>
      </c>
      <c r="J61" s="3">
        <v>4371</v>
      </c>
      <c r="K61" s="3" t="e">
        <f>#REF!-J61</f>
        <v>#REF!</v>
      </c>
      <c r="L61" s="3">
        <v>10305</v>
      </c>
      <c r="N61" s="3">
        <f t="shared" si="3"/>
        <v>0</v>
      </c>
      <c r="O61" s="3">
        <v>13884</v>
      </c>
      <c r="P61" s="3">
        <f t="shared" si="1"/>
        <v>1342</v>
      </c>
      <c r="Q61" s="3">
        <f t="shared" si="4"/>
        <v>0</v>
      </c>
    </row>
    <row r="62" spans="1:17" ht="22.5" customHeight="1" x14ac:dyDescent="0.3">
      <c r="A62" s="17" t="s">
        <v>67</v>
      </c>
      <c r="B62" s="17">
        <f>'[1]миграция Декабрь'!P163</f>
        <v>15594</v>
      </c>
      <c r="C62" s="17">
        <f>'[1]миграция Декабрь'!P165</f>
        <v>5180.1213928434017</v>
      </c>
      <c r="D62" s="15">
        <f>'[1]миграция Декабрь'!R163</f>
        <v>6200</v>
      </c>
      <c r="E62" s="15">
        <f t="shared" si="6"/>
        <v>39.758881621136332</v>
      </c>
      <c r="F62" s="15">
        <f t="shared" si="13"/>
        <v>9394</v>
      </c>
      <c r="G62" s="15">
        <f t="shared" si="2"/>
        <v>60.241118378863668</v>
      </c>
      <c r="H62" s="16">
        <v>866</v>
      </c>
      <c r="I62" s="3">
        <f t="shared" si="0"/>
        <v>15594</v>
      </c>
      <c r="J62" s="3">
        <v>4093</v>
      </c>
      <c r="K62" s="3" t="e">
        <f>#REF!-J62</f>
        <v>#REF!</v>
      </c>
      <c r="L62" s="3">
        <v>7662</v>
      </c>
      <c r="M62" s="3">
        <v>503</v>
      </c>
      <c r="N62" s="3">
        <f t="shared" si="3"/>
        <v>769.77777777777783</v>
      </c>
      <c r="O62" s="3">
        <v>13797</v>
      </c>
      <c r="P62" s="3">
        <f t="shared" si="1"/>
        <v>1797</v>
      </c>
      <c r="Q62" s="3">
        <f t="shared" si="4"/>
        <v>769.77777777777783</v>
      </c>
    </row>
    <row r="63" spans="1:17" ht="22.5" customHeight="1" x14ac:dyDescent="0.3">
      <c r="A63" s="17" t="s">
        <v>68</v>
      </c>
      <c r="B63" s="17">
        <f>'[1]миграция Декабрь'!P166</f>
        <v>14339</v>
      </c>
      <c r="C63" s="17">
        <f>'[1]миграция Декабрь'!P168</f>
        <v>5257.5236069460907</v>
      </c>
      <c r="D63" s="15">
        <f>'[1]миграция Декабрь'!R166</f>
        <v>4537</v>
      </c>
      <c r="E63" s="15">
        <f t="shared" si="6"/>
        <v>31.640979147778786</v>
      </c>
      <c r="F63" s="15">
        <f t="shared" si="13"/>
        <v>9802</v>
      </c>
      <c r="G63" s="15">
        <f t="shared" si="2"/>
        <v>68.359020852221221</v>
      </c>
      <c r="H63" s="16">
        <v>551</v>
      </c>
      <c r="I63" s="3">
        <f t="shared" si="0"/>
        <v>14339</v>
      </c>
      <c r="J63" s="3">
        <v>4077</v>
      </c>
      <c r="K63" s="3" t="e">
        <f>#REF!-J63</f>
        <v>#REF!</v>
      </c>
      <c r="L63" s="3">
        <v>5316</v>
      </c>
      <c r="M63" s="3">
        <v>539</v>
      </c>
      <c r="N63" s="3">
        <f t="shared" si="3"/>
        <v>489.77777777777777</v>
      </c>
      <c r="O63" s="3">
        <v>12454</v>
      </c>
      <c r="P63" s="3">
        <f t="shared" si="1"/>
        <v>1885</v>
      </c>
      <c r="Q63" s="3">
        <f t="shared" si="4"/>
        <v>489.77777777777777</v>
      </c>
    </row>
    <row r="64" spans="1:17" ht="22.5" customHeight="1" x14ac:dyDescent="0.3">
      <c r="A64" s="17" t="s">
        <v>69</v>
      </c>
      <c r="B64" s="17">
        <f>'[1]миграция Декабрь'!P169</f>
        <v>3366</v>
      </c>
      <c r="C64" s="17">
        <f>'[1]миграция Декабрь'!P171</f>
        <v>5572.1782531194294</v>
      </c>
      <c r="D64" s="15">
        <f>'[1]миграция Декабрь'!R169</f>
        <v>1181</v>
      </c>
      <c r="E64" s="15">
        <f t="shared" si="6"/>
        <v>35.086155674390966</v>
      </c>
      <c r="F64" s="15">
        <f t="shared" si="13"/>
        <v>2185</v>
      </c>
      <c r="G64" s="15">
        <f t="shared" si="2"/>
        <v>64.913844325609034</v>
      </c>
      <c r="H64" s="16">
        <v>372</v>
      </c>
      <c r="I64" s="3">
        <f t="shared" si="0"/>
        <v>3366</v>
      </c>
      <c r="J64" s="3">
        <v>4020</v>
      </c>
      <c r="K64" s="3" t="e">
        <f>#REF!-J64</f>
        <v>#REF!</v>
      </c>
      <c r="L64" s="3">
        <v>6247</v>
      </c>
      <c r="M64" s="3">
        <v>472</v>
      </c>
      <c r="N64" s="3">
        <f t="shared" si="3"/>
        <v>330.66666666666669</v>
      </c>
      <c r="O64" s="3">
        <v>10958</v>
      </c>
      <c r="P64" s="3">
        <f t="shared" si="1"/>
        <v>-7592</v>
      </c>
      <c r="Q64" s="3">
        <f t="shared" si="4"/>
        <v>330.66666666666669</v>
      </c>
    </row>
    <row r="65" spans="1:17" ht="22.5" customHeight="1" x14ac:dyDescent="0.3">
      <c r="A65" s="17" t="s">
        <v>70</v>
      </c>
      <c r="B65" s="17">
        <f>'[1]миграция Декабрь'!P172</f>
        <v>11992</v>
      </c>
      <c r="C65" s="17">
        <f>'[1]миграция Декабрь'!P174</f>
        <v>5204.8510673782521</v>
      </c>
      <c r="D65" s="15">
        <f>'[1]миграция Декабрь'!R172</f>
        <v>4529</v>
      </c>
      <c r="E65" s="15">
        <f t="shared" si="6"/>
        <v>37.766844563042028</v>
      </c>
      <c r="F65" s="15">
        <f t="shared" si="13"/>
        <v>7463</v>
      </c>
      <c r="G65" s="15">
        <f t="shared" si="2"/>
        <v>62.233155436957979</v>
      </c>
      <c r="H65" s="16">
        <v>142</v>
      </c>
      <c r="I65" s="3">
        <f t="shared" si="0"/>
        <v>11992</v>
      </c>
      <c r="J65" s="3">
        <v>4080</v>
      </c>
      <c r="K65" s="3" t="e">
        <f>#REF!-J65</f>
        <v>#REF!</v>
      </c>
      <c r="L65" s="3">
        <v>11105</v>
      </c>
      <c r="M65" s="3">
        <v>661</v>
      </c>
      <c r="N65" s="3">
        <f t="shared" si="3"/>
        <v>126.22222222222223</v>
      </c>
      <c r="O65" s="3">
        <v>24542</v>
      </c>
      <c r="P65" s="3">
        <f t="shared" si="1"/>
        <v>-12550</v>
      </c>
      <c r="Q65" s="3">
        <f t="shared" si="4"/>
        <v>126.22222222222223</v>
      </c>
    </row>
    <row r="66" spans="1:17" ht="22.5" customHeight="1" x14ac:dyDescent="0.3">
      <c r="A66" s="17" t="s">
        <v>71</v>
      </c>
      <c r="B66" s="17">
        <f>'[1]миграция Декабрь'!P175</f>
        <v>29068</v>
      </c>
      <c r="C66" s="17">
        <f>'[1]миграция Декабрь'!P177</f>
        <v>5347.0013416815746</v>
      </c>
      <c r="D66" s="15">
        <f>'[1]миграция Декабрь'!R175</f>
        <v>9658</v>
      </c>
      <c r="E66" s="15">
        <f t="shared" si="6"/>
        <v>33.225540112838857</v>
      </c>
      <c r="F66" s="15">
        <f t="shared" si="13"/>
        <v>19410</v>
      </c>
      <c r="G66" s="15">
        <f t="shared" si="2"/>
        <v>66.774459887161143</v>
      </c>
      <c r="H66" s="16"/>
      <c r="I66" s="3">
        <f t="shared" si="0"/>
        <v>29068</v>
      </c>
      <c r="J66" s="3">
        <v>4291</v>
      </c>
      <c r="K66" s="3" t="e">
        <f>#REF!-J66</f>
        <v>#REF!</v>
      </c>
      <c r="L66" s="3">
        <v>968</v>
      </c>
      <c r="M66" s="3">
        <v>178</v>
      </c>
      <c r="N66" s="3">
        <f t="shared" si="3"/>
        <v>0</v>
      </c>
      <c r="O66" s="3">
        <v>2766</v>
      </c>
      <c r="P66" s="3">
        <f t="shared" si="1"/>
        <v>26302</v>
      </c>
      <c r="Q66" s="3">
        <f t="shared" si="4"/>
        <v>0</v>
      </c>
    </row>
    <row r="67" spans="1:17" ht="22.5" customHeight="1" x14ac:dyDescent="0.3">
      <c r="A67" s="17" t="s">
        <v>72</v>
      </c>
      <c r="B67" s="17">
        <f>'[1]миграция Декабрь'!P178</f>
        <v>3107</v>
      </c>
      <c r="C67" s="17">
        <f>'[1]миграция Декабрь'!P180</f>
        <v>5839.1776633408435</v>
      </c>
      <c r="D67" s="15">
        <f>'[1]миграция Декабрь'!R178</f>
        <v>1717</v>
      </c>
      <c r="E67" s="15">
        <f t="shared" si="6"/>
        <v>55.26231091084648</v>
      </c>
      <c r="F67" s="15">
        <f t="shared" si="13"/>
        <v>1390</v>
      </c>
      <c r="G67" s="15">
        <f>F67/B67*100</f>
        <v>44.737689089153527</v>
      </c>
      <c r="H67" s="16">
        <v>289</v>
      </c>
      <c r="I67" s="3">
        <f t="shared" si="0"/>
        <v>3107</v>
      </c>
      <c r="J67" s="3">
        <v>4342</v>
      </c>
      <c r="K67" s="3" t="e">
        <f>#REF!-J67</f>
        <v>#REF!</v>
      </c>
      <c r="L67" s="3">
        <v>1433</v>
      </c>
      <c r="M67" s="3">
        <v>223</v>
      </c>
      <c r="N67" s="3">
        <f t="shared" si="3"/>
        <v>256.88888888888891</v>
      </c>
      <c r="O67" s="3">
        <v>2982</v>
      </c>
      <c r="P67" s="3">
        <f t="shared" si="1"/>
        <v>125</v>
      </c>
      <c r="Q67" s="3">
        <f t="shared" si="4"/>
        <v>256.88888888888891</v>
      </c>
    </row>
  </sheetData>
  <mergeCells count="8"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Декабрь (2)</vt:lpstr>
      <vt:lpstr>'почта банк Декабрь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2023-12-25T07:49:52Z</dcterms:created>
  <dcterms:modified xsi:type="dcterms:W3CDTF">2023-12-25T07:50:23Z</dcterms:modified>
</cp:coreProperties>
</file>