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Чингиз\OneDrive\jobs\1 Open Data_ГКИТС_2018\Final reports\4 продукт\Наборы МФ\37_Потоки денежных средств в связи с вложениями в нефинансовые активы\"/>
    </mc:Choice>
  </mc:AlternateContent>
  <xr:revisionPtr revIDLastSave="17" documentId="11_AD4DF75460589B3ACB7284DBD79C525C5ADEDD91" xr6:coauthVersionLast="45" xr6:coauthVersionMax="45" xr10:uidLastSave="{3BDFC646-2DFE-4870-84EB-917A5531E14A}"/>
  <bookViews>
    <workbookView xWindow="-108" yWindow="-108" windowWidth="23256" windowHeight="1272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6" i="1" l="1"/>
  <c r="D266" i="1"/>
  <c r="C266" i="1"/>
  <c r="D263" i="1"/>
  <c r="C263" i="1"/>
  <c r="D262" i="1"/>
  <c r="C262" i="1"/>
  <c r="D182" i="1"/>
  <c r="C182" i="1"/>
  <c r="D181" i="1"/>
  <c r="C181" i="1"/>
  <c r="D180" i="1"/>
  <c r="C180" i="1"/>
  <c r="D179" i="1"/>
  <c r="C179" i="1"/>
  <c r="D176" i="1"/>
  <c r="C176" i="1"/>
  <c r="D175" i="1"/>
  <c r="C175" i="1"/>
  <c r="D172" i="1"/>
  <c r="C172" i="1"/>
  <c r="C171" i="1" s="1"/>
  <c r="C265" i="1" s="1"/>
  <c r="E171" i="1"/>
  <c r="E265" i="1" s="1"/>
  <c r="D171" i="1"/>
  <c r="D265" i="1" s="1"/>
  <c r="E158" i="1"/>
  <c r="D158" i="1"/>
  <c r="C158" i="1"/>
  <c r="D147" i="1"/>
  <c r="C147" i="1"/>
  <c r="D146" i="1"/>
  <c r="C146" i="1"/>
  <c r="D145" i="1"/>
  <c r="C145" i="1"/>
  <c r="D144" i="1"/>
  <c r="C144" i="1"/>
  <c r="D141" i="1"/>
  <c r="C141" i="1"/>
  <c r="D140" i="1"/>
  <c r="C140" i="1"/>
  <c r="D137" i="1"/>
  <c r="C137" i="1"/>
  <c r="C136" i="1" s="1"/>
  <c r="E136" i="1"/>
  <c r="D136" i="1"/>
  <c r="E114" i="1"/>
  <c r="D114" i="1"/>
  <c r="C114" i="1"/>
  <c r="D107" i="1"/>
  <c r="C107" i="1"/>
  <c r="D106" i="1"/>
  <c r="C106" i="1"/>
  <c r="D105" i="1"/>
  <c r="C105" i="1"/>
  <c r="D104" i="1"/>
  <c r="C104" i="1"/>
  <c r="D102" i="1"/>
  <c r="C102" i="1"/>
  <c r="D101" i="1"/>
  <c r="C101" i="1"/>
  <c r="D99" i="1"/>
  <c r="C99" i="1"/>
  <c r="C98" i="1" s="1"/>
  <c r="E98" i="1"/>
  <c r="D98" i="1"/>
  <c r="E75" i="1"/>
  <c r="D75" i="1"/>
  <c r="C75" i="1"/>
  <c r="E59" i="1"/>
  <c r="D59" i="1"/>
  <c r="C59" i="1"/>
  <c r="D44" i="1"/>
  <c r="C44" i="1"/>
  <c r="D43" i="1"/>
  <c r="C43" i="1"/>
  <c r="D42" i="1"/>
  <c r="C42" i="1"/>
  <c r="D41" i="1"/>
  <c r="C41" i="1"/>
  <c r="D38" i="1"/>
  <c r="C38" i="1"/>
  <c r="D37" i="1"/>
  <c r="C37" i="1"/>
  <c r="D34" i="1"/>
  <c r="C34" i="1"/>
  <c r="E33" i="1"/>
  <c r="D33" i="1"/>
  <c r="C33" i="1"/>
  <c r="D28" i="1"/>
  <c r="C28" i="1"/>
  <c r="D27" i="1"/>
  <c r="C27" i="1"/>
  <c r="D4" i="1"/>
  <c r="C4" i="1"/>
  <c r="C3" i="1" s="1"/>
  <c r="E3" i="1"/>
  <c r="D3" i="1"/>
</calcChain>
</file>

<file path=xl/sharedStrings.xml><?xml version="1.0" encoding="utf-8"?>
<sst xmlns="http://schemas.openxmlformats.org/spreadsheetml/2006/main" count="486" uniqueCount="168">
  <si>
    <t>Наименование показателей</t>
  </si>
  <si>
    <t>Государственный бюджет</t>
  </si>
  <si>
    <t>Республиканский бюджет</t>
  </si>
  <si>
    <t>Местный бюджет</t>
  </si>
  <si>
    <t>0</t>
  </si>
  <si>
    <t>701 Государственные службы общего назначения</t>
  </si>
  <si>
    <t>За счёт специальных средств</t>
  </si>
  <si>
    <t>в т,ч, Спецсредства загранучреждений МИД</t>
  </si>
  <si>
    <t>704 Экономические вопросы</t>
  </si>
  <si>
    <t>705 Охрана окружающей среды</t>
  </si>
  <si>
    <t>706 Жилищные и коммунальные услуги</t>
  </si>
  <si>
    <t>707 Здравоохранение</t>
  </si>
  <si>
    <t>708 Отдых, культура и религия</t>
  </si>
  <si>
    <t>709 Образование</t>
  </si>
  <si>
    <t>710 Социальная защита</t>
  </si>
  <si>
    <t>Итого по всем разделам</t>
  </si>
  <si>
    <t xml:space="preserve">Коды экономич, классиф, </t>
  </si>
  <si>
    <t>Нефинансовые активы</t>
  </si>
  <si>
    <t xml:space="preserve">  Приобретение</t>
  </si>
  <si>
    <t xml:space="preserve">  Продажа</t>
  </si>
  <si>
    <t>За счёт бюджетных средств в т,ч,</t>
  </si>
  <si>
    <t>31</t>
  </si>
  <si>
    <t>Основные фонды</t>
  </si>
  <si>
    <t>311</t>
  </si>
  <si>
    <t>Здания и сооружения</t>
  </si>
  <si>
    <t>3111</t>
  </si>
  <si>
    <t>Машины и оборудование</t>
  </si>
  <si>
    <t>3112</t>
  </si>
  <si>
    <t>Другие основные фонды</t>
  </si>
  <si>
    <t>3113</t>
  </si>
  <si>
    <t>Запасы</t>
  </si>
  <si>
    <t>312</t>
  </si>
  <si>
    <t>Прочие запасы</t>
  </si>
  <si>
    <t>3122</t>
  </si>
  <si>
    <t>Земля и другие непроизведенные активы</t>
  </si>
  <si>
    <t>314</t>
  </si>
  <si>
    <t>Земля</t>
  </si>
  <si>
    <t>3141</t>
  </si>
  <si>
    <t>702.703 Оборона Общественный порядок и безопасность</t>
  </si>
  <si>
    <t>в том числе, гранты, кредиты и займы в рамках ПГИ</t>
  </si>
  <si>
    <t>Стратегические запасы</t>
  </si>
  <si>
    <t>3121</t>
  </si>
  <si>
    <t>Жилые здания и помещения</t>
  </si>
  <si>
    <t>31111</t>
  </si>
  <si>
    <t>Продажа квартир</t>
  </si>
  <si>
    <t>31111110</t>
  </si>
  <si>
    <t>Продажа домов</t>
  </si>
  <si>
    <t>31111120</t>
  </si>
  <si>
    <t>Приобретение и строительство квартир</t>
  </si>
  <si>
    <t>31111210</t>
  </si>
  <si>
    <t>Приобретение и строительство домов</t>
  </si>
  <si>
    <t>31111220</t>
  </si>
  <si>
    <t>Приобретение и строительство прочих жилых зданий и помещений</t>
  </si>
  <si>
    <t>31111290</t>
  </si>
  <si>
    <t>Капитальный ремонт домов</t>
  </si>
  <si>
    <t>31111320</t>
  </si>
  <si>
    <t>Капитальный ремонт прочих жилых зданий и помещений</t>
  </si>
  <si>
    <t>31111390</t>
  </si>
  <si>
    <t>Продажа институциональных зданий</t>
  </si>
  <si>
    <t>31112120</t>
  </si>
  <si>
    <t>Продажа прочих зданий</t>
  </si>
  <si>
    <t>31112190</t>
  </si>
  <si>
    <t>Приобретение и строительство производственных зданий</t>
  </si>
  <si>
    <t>31112210</t>
  </si>
  <si>
    <t>Приобретение и строительство институциональных зданий</t>
  </si>
  <si>
    <t>31112220</t>
  </si>
  <si>
    <t>Приобретение и строительство военных зданий</t>
  </si>
  <si>
    <t>31112230</t>
  </si>
  <si>
    <t>Приобретение и строительство прочих зданий</t>
  </si>
  <si>
    <t>31112290</t>
  </si>
  <si>
    <t>Капитальный ремонт производственных зданий</t>
  </si>
  <si>
    <t>31112310</t>
  </si>
  <si>
    <t>Капитальный ремонт институциональных зданий</t>
  </si>
  <si>
    <t>31112320</t>
  </si>
  <si>
    <t>Капитальный ремонт военных зданий</t>
  </si>
  <si>
    <t>31112330</t>
  </si>
  <si>
    <t>Капитальный ремонт прочих зданий</t>
  </si>
  <si>
    <t>31112390</t>
  </si>
  <si>
    <t>Продажа прочих сооружений</t>
  </si>
  <si>
    <t>31113190</t>
  </si>
  <si>
    <t>Приобретение и строительство производственных сооружений</t>
  </si>
  <si>
    <t>31113210</t>
  </si>
  <si>
    <t>Приобретение и строительство дорог</t>
  </si>
  <si>
    <t>31113220</t>
  </si>
  <si>
    <t>Приобретение и строительство мостов</t>
  </si>
  <si>
    <t>31113230</t>
  </si>
  <si>
    <t>Приобретение и строительство прочих сооружений</t>
  </si>
  <si>
    <t>31113290</t>
  </si>
  <si>
    <t>Капитальный ремонт производственных сооружений</t>
  </si>
  <si>
    <t>31113310</t>
  </si>
  <si>
    <t>Капитальный ремонт дорог</t>
  </si>
  <si>
    <t>31113320</t>
  </si>
  <si>
    <t>Капитальный ремонт мостов</t>
  </si>
  <si>
    <t>31113330</t>
  </si>
  <si>
    <t>Капитальный ремонт прочих сооружений</t>
  </si>
  <si>
    <t>31113390</t>
  </si>
  <si>
    <t>Продажа легковых автомобилей</t>
  </si>
  <si>
    <t>31121110</t>
  </si>
  <si>
    <t>Продажа автобусов</t>
  </si>
  <si>
    <t>31121120</t>
  </si>
  <si>
    <t>Продажа грузовых машин</t>
  </si>
  <si>
    <t>31121130</t>
  </si>
  <si>
    <t>Продажа прочих транспортных средств</t>
  </si>
  <si>
    <t>31121190</t>
  </si>
  <si>
    <t>Приобретение легковых автомобилей</t>
  </si>
  <si>
    <t>31121210</t>
  </si>
  <si>
    <t>Приобретение автобусов</t>
  </si>
  <si>
    <t>31121220</t>
  </si>
  <si>
    <t>Приобретение грузовых машин</t>
  </si>
  <si>
    <t>31121230</t>
  </si>
  <si>
    <t>Приобретение прочих транспортных средств</t>
  </si>
  <si>
    <t>31121290</t>
  </si>
  <si>
    <t>Капитальный ремонт легковых автомобилей</t>
  </si>
  <si>
    <t>31121310</t>
  </si>
  <si>
    <t>Капитальный ремонт автобусов</t>
  </si>
  <si>
    <t>31121320</t>
  </si>
  <si>
    <t>Капитальный ремонт грузовых машин</t>
  </si>
  <si>
    <t>31121330</t>
  </si>
  <si>
    <t>Капитальный ремонт прочих транспортных средств</t>
  </si>
  <si>
    <t>31121390</t>
  </si>
  <si>
    <t>Приобретение производственных механизмов и оборудования</t>
  </si>
  <si>
    <t>31122210</t>
  </si>
  <si>
    <t>Приобретение сельскохозяйственных механизмов и оборудования</t>
  </si>
  <si>
    <t>31122220</t>
  </si>
  <si>
    <t>Приобретение прочих механизмов и оборудования</t>
  </si>
  <si>
    <t>31122290</t>
  </si>
  <si>
    <t>Капитальный ремонт производственных механизмов и оборудования</t>
  </si>
  <si>
    <t>31122310</t>
  </si>
  <si>
    <t>Капитальный ремонт сельскохозяйственных механизмов и оборудования</t>
  </si>
  <si>
    <t>31122320</t>
  </si>
  <si>
    <t>Капитальный ремонт прочих механизмов и оборудования</t>
  </si>
  <si>
    <t>31122390</t>
  </si>
  <si>
    <t>Приобретение мебели</t>
  </si>
  <si>
    <t>31123210</t>
  </si>
  <si>
    <t>Приобретение офисного оборудования</t>
  </si>
  <si>
    <t>31123220</t>
  </si>
  <si>
    <t>Приобретение компьютерного оборудования</t>
  </si>
  <si>
    <t>31123230</t>
  </si>
  <si>
    <t>Приобретение инструментов</t>
  </si>
  <si>
    <t>31123240</t>
  </si>
  <si>
    <t>Приобретение учебников, учебных пособий и книг</t>
  </si>
  <si>
    <t>31123250</t>
  </si>
  <si>
    <t>Приобретение прочей мебели и оборудования</t>
  </si>
  <si>
    <t>31123290</t>
  </si>
  <si>
    <t>Продажа продуктивного скота</t>
  </si>
  <si>
    <t>31131140</t>
  </si>
  <si>
    <t>Приобретение растений</t>
  </si>
  <si>
    <t>31131220</t>
  </si>
  <si>
    <t>Приобретение животных</t>
  </si>
  <si>
    <t>31131230</t>
  </si>
  <si>
    <t>Приобретение продуктивного скота</t>
  </si>
  <si>
    <t>31131240</t>
  </si>
  <si>
    <t>Приобретение рабочего скота</t>
  </si>
  <si>
    <t>31131250</t>
  </si>
  <si>
    <t>Приобретение прочих культивируемых активов</t>
  </si>
  <si>
    <t>31131290</t>
  </si>
  <si>
    <t>Приобретение прочих прав и нематериальных активов</t>
  </si>
  <si>
    <t>31132290</t>
  </si>
  <si>
    <t>Приобретение запасов зерновых культур</t>
  </si>
  <si>
    <t>31211220</t>
  </si>
  <si>
    <t>Продажа сырья и материалов</t>
  </si>
  <si>
    <t>31221110</t>
  </si>
  <si>
    <t>Приобретение запасов сырья и материалов</t>
  </si>
  <si>
    <t>31221210</t>
  </si>
  <si>
    <t>Приобретение готовой продукции</t>
  </si>
  <si>
    <t>31223210</t>
  </si>
  <si>
    <t>(2) Чистый отток денежных средств в результате вложений в нефинансовые активы</t>
  </si>
  <si>
    <t>(3) ПРОФИЦИТ/ДЕФИЦИТ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</si>
</sst>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9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3" fontId="4" fillId="2" borderId="0" xfId="0" applyNumberFormat="1" applyFont="1" applyFill="1"/>
    <xf numFmtId="3" fontId="6" fillId="2" borderId="0" xfId="0" applyNumberFormat="1" applyFont="1" applyFill="1"/>
    <xf numFmtId="3" fontId="3" fillId="2" borderId="0" xfId="0" applyNumberFormat="1" applyFont="1" applyFill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/>
    <xf numFmtId="3" fontId="5" fillId="2" borderId="3" xfId="2" applyNumberFormat="1" applyFont="1" applyFill="1" applyBorder="1" applyAlignment="1">
      <alignment horizontal="left" vertical="center" wrapText="1"/>
    </xf>
    <xf numFmtId="3" fontId="5" fillId="2" borderId="3" xfId="2" applyNumberFormat="1" applyFont="1" applyFill="1" applyBorder="1" applyAlignment="1">
      <alignment horizontal="right" vertical="top" wrapText="1"/>
    </xf>
    <xf numFmtId="3" fontId="7" fillId="2" borderId="0" xfId="0" applyNumberFormat="1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 wrapText="1"/>
    </xf>
    <xf numFmtId="3" fontId="3" fillId="3" borderId="2" xfId="4" applyNumberFormat="1" applyFont="1" applyFill="1" applyBorder="1" applyAlignment="1" applyProtection="1">
      <alignment horizontal="left" vertical="top" wrapText="1"/>
    </xf>
    <xf numFmtId="3" fontId="3" fillId="3" borderId="4" xfId="0" applyNumberFormat="1" applyFont="1" applyFill="1" applyBorder="1" applyAlignment="1">
      <alignment horizontal="left" vertical="top" wrapText="1"/>
    </xf>
    <xf numFmtId="3" fontId="3" fillId="3" borderId="2" xfId="4" applyNumberFormat="1" applyFont="1" applyFill="1" applyBorder="1" applyAlignment="1" applyProtection="1">
      <alignment vertical="top" wrapText="1"/>
    </xf>
    <xf numFmtId="3" fontId="7" fillId="2" borderId="2" xfId="0" applyNumberFormat="1" applyFont="1" applyFill="1" applyBorder="1" applyAlignment="1">
      <alignment horizontal="left" vertical="center" wrapText="1"/>
    </xf>
    <xf numFmtId="3" fontId="6" fillId="2" borderId="2" xfId="0" applyNumberFormat="1" applyFont="1" applyFill="1" applyBorder="1"/>
    <xf numFmtId="3" fontId="3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0" fontId="5" fillId="2" borderId="3" xfId="2" applyFont="1" applyFill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left" vertical="top" wrapText="1"/>
    </xf>
    <xf numFmtId="3" fontId="3" fillId="2" borderId="2" xfId="0" applyNumberFormat="1" applyFont="1" applyFill="1" applyBorder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right" vertical="top" wrapText="1"/>
    </xf>
    <xf numFmtId="3" fontId="10" fillId="0" borderId="0" xfId="0" applyNumberFormat="1" applyFont="1"/>
    <xf numFmtId="3" fontId="8" fillId="0" borderId="0" xfId="0" applyNumberFormat="1" applyFont="1" applyAlignment="1">
      <alignment horizontal="right" vertical="top" wrapText="1"/>
    </xf>
    <xf numFmtId="3" fontId="10" fillId="0" borderId="2" xfId="4" applyNumberFormat="1" applyFont="1" applyFill="1" applyBorder="1" applyAlignment="1">
      <alignment horizontal="left"/>
    </xf>
    <xf numFmtId="3" fontId="10" fillId="0" borderId="2" xfId="4" applyNumberFormat="1" applyFont="1" applyFill="1" applyBorder="1"/>
    <xf numFmtId="3" fontId="10" fillId="0" borderId="2" xfId="4" applyNumberFormat="1" applyFont="1" applyFill="1" applyBorder="1" applyAlignment="1">
      <alignment horizontal="right"/>
    </xf>
    <xf numFmtId="3" fontId="10" fillId="2" borderId="0" xfId="0" applyNumberFormat="1" applyFont="1" applyFill="1"/>
    <xf numFmtId="3" fontId="8" fillId="2" borderId="0" xfId="0" applyNumberFormat="1" applyFont="1" applyFill="1" applyAlignment="1">
      <alignment horizontal="right" vertical="top" wrapText="1"/>
    </xf>
    <xf numFmtId="3" fontId="3" fillId="2" borderId="0" xfId="0" applyNumberFormat="1" applyFont="1" applyFill="1" applyAlignment="1">
      <alignment horizontal="right" vertical="top" wrapText="1"/>
    </xf>
    <xf numFmtId="3" fontId="7" fillId="2" borderId="0" xfId="0" applyNumberFormat="1" applyFont="1" applyFill="1" applyAlignment="1">
      <alignment horizontal="right" vertical="top" wrapText="1"/>
    </xf>
    <xf numFmtId="3" fontId="4" fillId="2" borderId="0" xfId="0" applyNumberFormat="1" applyFont="1" applyFill="1" applyAlignment="1">
      <alignment horizontal="left"/>
    </xf>
    <xf numFmtId="3" fontId="3" fillId="2" borderId="6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left" vertical="top" wrapText="1"/>
    </xf>
    <xf numFmtId="3" fontId="5" fillId="3" borderId="7" xfId="0" applyNumberFormat="1" applyFont="1" applyFill="1" applyBorder="1" applyAlignment="1">
      <alignment horizontal="left" vertical="top" wrapText="1"/>
    </xf>
  </cellXfs>
  <cellStyles count="5">
    <cellStyle name="Обычный" xfId="0" builtinId="0"/>
    <cellStyle name="Обычный 16" xfId="2" xr:uid="{7D121FBB-C762-4729-B6B4-F779B81717AE}"/>
    <cellStyle name="Обычный 8" xfId="3" xr:uid="{5CC8EA13-A067-4628-AC78-42EA5DC6EFF3}"/>
    <cellStyle name="Финансовый 2" xfId="4" xr:uid="{F31170A6-BCCE-44B2-8DDC-EA4318791478}"/>
    <cellStyle name="Финансовый 3" xfId="1" xr:uid="{DA598558-29FF-4466-9DD9-094047E660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3;&#1080;&#1085;&#1075;&#1080;&#1079;\Downloads\otchet_ob_ispolnenii_gosbyudzheta_za_9_mesyatsev_2019_go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"/>
      <sheetName val="расход"/>
      <sheetName val="нефинан "/>
      <sheetName val="32-33"/>
      <sheetName val="источник"/>
    </sheetNames>
    <sheetDataSet>
      <sheetData sheetId="0"/>
      <sheetData sheetId="1">
        <row r="520">
          <cell r="C520">
            <v>16327652739.890015</v>
          </cell>
          <cell r="D520">
            <v>11817737362.279999</v>
          </cell>
          <cell r="E520">
            <v>4509915377.6100006</v>
          </cell>
        </row>
      </sheetData>
      <sheetData sheetId="2">
        <row r="268">
          <cell r="C268">
            <v>18326319136.639999</v>
          </cell>
          <cell r="D268">
            <v>15408776508.380001</v>
          </cell>
          <cell r="E268">
            <v>2917542628.2600002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6"/>
  <sheetViews>
    <sheetView tabSelected="1" workbookViewId="0">
      <selection activeCell="A7" sqref="A7"/>
    </sheetView>
  </sheetViews>
  <sheetFormatPr defaultColWidth="9.109375" defaultRowHeight="10.199999999999999" x14ac:dyDescent="0.2"/>
  <cols>
    <col min="1" max="1" width="70.44140625" style="34" customWidth="1"/>
    <col min="2" max="2" width="13.33203125" style="1" customWidth="1"/>
    <col min="3" max="5" width="20.6640625" style="1" customWidth="1"/>
    <col min="6" max="6" width="9.109375" style="1" bestFit="1" customWidth="1"/>
    <col min="7" max="7" width="12.6640625" style="1" bestFit="1" customWidth="1"/>
    <col min="8" max="8" width="11.6640625" style="1" bestFit="1" customWidth="1"/>
    <col min="9" max="9" width="12.6640625" style="1" bestFit="1" customWidth="1"/>
    <col min="10" max="10" width="10.33203125" style="1" bestFit="1" customWidth="1"/>
    <col min="11" max="11" width="9.33203125" style="1" bestFit="1" customWidth="1"/>
    <col min="12" max="256" width="9.109375" style="1"/>
    <col min="257" max="257" width="70.44140625" style="1" customWidth="1"/>
    <col min="258" max="258" width="13.33203125" style="1" customWidth="1"/>
    <col min="259" max="261" width="20.6640625" style="1" customWidth="1"/>
    <col min="262" max="262" width="9.109375" style="1" bestFit="1" customWidth="1"/>
    <col min="263" max="263" width="12.6640625" style="1" bestFit="1" customWidth="1"/>
    <col min="264" max="264" width="11.6640625" style="1" bestFit="1" customWidth="1"/>
    <col min="265" max="265" width="12.6640625" style="1" bestFit="1" customWidth="1"/>
    <col min="266" max="266" width="10.33203125" style="1" bestFit="1" customWidth="1"/>
    <col min="267" max="267" width="9.33203125" style="1" bestFit="1" customWidth="1"/>
    <col min="268" max="512" width="9.109375" style="1"/>
    <col min="513" max="513" width="70.44140625" style="1" customWidth="1"/>
    <col min="514" max="514" width="13.33203125" style="1" customWidth="1"/>
    <col min="515" max="517" width="20.6640625" style="1" customWidth="1"/>
    <col min="518" max="518" width="9.109375" style="1" bestFit="1" customWidth="1"/>
    <col min="519" max="519" width="12.6640625" style="1" bestFit="1" customWidth="1"/>
    <col min="520" max="520" width="11.6640625" style="1" bestFit="1" customWidth="1"/>
    <col min="521" max="521" width="12.6640625" style="1" bestFit="1" customWidth="1"/>
    <col min="522" max="522" width="10.33203125" style="1" bestFit="1" customWidth="1"/>
    <col min="523" max="523" width="9.33203125" style="1" bestFit="1" customWidth="1"/>
    <col min="524" max="768" width="9.109375" style="1"/>
    <col min="769" max="769" width="70.44140625" style="1" customWidth="1"/>
    <col min="770" max="770" width="13.33203125" style="1" customWidth="1"/>
    <col min="771" max="773" width="20.6640625" style="1" customWidth="1"/>
    <col min="774" max="774" width="9.109375" style="1" bestFit="1" customWidth="1"/>
    <col min="775" max="775" width="12.6640625" style="1" bestFit="1" customWidth="1"/>
    <col min="776" max="776" width="11.6640625" style="1" bestFit="1" customWidth="1"/>
    <col min="777" max="777" width="12.6640625" style="1" bestFit="1" customWidth="1"/>
    <col min="778" max="778" width="10.33203125" style="1" bestFit="1" customWidth="1"/>
    <col min="779" max="779" width="9.33203125" style="1" bestFit="1" customWidth="1"/>
    <col min="780" max="1024" width="9.109375" style="1"/>
    <col min="1025" max="1025" width="70.44140625" style="1" customWidth="1"/>
    <col min="1026" max="1026" width="13.33203125" style="1" customWidth="1"/>
    <col min="1027" max="1029" width="20.6640625" style="1" customWidth="1"/>
    <col min="1030" max="1030" width="9.109375" style="1" bestFit="1" customWidth="1"/>
    <col min="1031" max="1031" width="12.6640625" style="1" bestFit="1" customWidth="1"/>
    <col min="1032" max="1032" width="11.6640625" style="1" bestFit="1" customWidth="1"/>
    <col min="1033" max="1033" width="12.6640625" style="1" bestFit="1" customWidth="1"/>
    <col min="1034" max="1034" width="10.33203125" style="1" bestFit="1" customWidth="1"/>
    <col min="1035" max="1035" width="9.33203125" style="1" bestFit="1" customWidth="1"/>
    <col min="1036" max="1280" width="9.109375" style="1"/>
    <col min="1281" max="1281" width="70.44140625" style="1" customWidth="1"/>
    <col min="1282" max="1282" width="13.33203125" style="1" customWidth="1"/>
    <col min="1283" max="1285" width="20.6640625" style="1" customWidth="1"/>
    <col min="1286" max="1286" width="9.109375" style="1" bestFit="1" customWidth="1"/>
    <col min="1287" max="1287" width="12.6640625" style="1" bestFit="1" customWidth="1"/>
    <col min="1288" max="1288" width="11.6640625" style="1" bestFit="1" customWidth="1"/>
    <col min="1289" max="1289" width="12.6640625" style="1" bestFit="1" customWidth="1"/>
    <col min="1290" max="1290" width="10.33203125" style="1" bestFit="1" customWidth="1"/>
    <col min="1291" max="1291" width="9.33203125" style="1" bestFit="1" customWidth="1"/>
    <col min="1292" max="1536" width="9.109375" style="1"/>
    <col min="1537" max="1537" width="70.44140625" style="1" customWidth="1"/>
    <col min="1538" max="1538" width="13.33203125" style="1" customWidth="1"/>
    <col min="1539" max="1541" width="20.6640625" style="1" customWidth="1"/>
    <col min="1542" max="1542" width="9.109375" style="1" bestFit="1" customWidth="1"/>
    <col min="1543" max="1543" width="12.6640625" style="1" bestFit="1" customWidth="1"/>
    <col min="1544" max="1544" width="11.6640625" style="1" bestFit="1" customWidth="1"/>
    <col min="1545" max="1545" width="12.6640625" style="1" bestFit="1" customWidth="1"/>
    <col min="1546" max="1546" width="10.33203125" style="1" bestFit="1" customWidth="1"/>
    <col min="1547" max="1547" width="9.33203125" style="1" bestFit="1" customWidth="1"/>
    <col min="1548" max="1792" width="9.109375" style="1"/>
    <col min="1793" max="1793" width="70.44140625" style="1" customWidth="1"/>
    <col min="1794" max="1794" width="13.33203125" style="1" customWidth="1"/>
    <col min="1795" max="1797" width="20.6640625" style="1" customWidth="1"/>
    <col min="1798" max="1798" width="9.109375" style="1" bestFit="1" customWidth="1"/>
    <col min="1799" max="1799" width="12.6640625" style="1" bestFit="1" customWidth="1"/>
    <col min="1800" max="1800" width="11.6640625" style="1" bestFit="1" customWidth="1"/>
    <col min="1801" max="1801" width="12.6640625" style="1" bestFit="1" customWidth="1"/>
    <col min="1802" max="1802" width="10.33203125" style="1" bestFit="1" customWidth="1"/>
    <col min="1803" max="1803" width="9.33203125" style="1" bestFit="1" customWidth="1"/>
    <col min="1804" max="2048" width="9.109375" style="1"/>
    <col min="2049" max="2049" width="70.44140625" style="1" customWidth="1"/>
    <col min="2050" max="2050" width="13.33203125" style="1" customWidth="1"/>
    <col min="2051" max="2053" width="20.6640625" style="1" customWidth="1"/>
    <col min="2054" max="2054" width="9.109375" style="1" bestFit="1" customWidth="1"/>
    <col min="2055" max="2055" width="12.6640625" style="1" bestFit="1" customWidth="1"/>
    <col min="2056" max="2056" width="11.6640625" style="1" bestFit="1" customWidth="1"/>
    <col min="2057" max="2057" width="12.6640625" style="1" bestFit="1" customWidth="1"/>
    <col min="2058" max="2058" width="10.33203125" style="1" bestFit="1" customWidth="1"/>
    <col min="2059" max="2059" width="9.33203125" style="1" bestFit="1" customWidth="1"/>
    <col min="2060" max="2304" width="9.109375" style="1"/>
    <col min="2305" max="2305" width="70.44140625" style="1" customWidth="1"/>
    <col min="2306" max="2306" width="13.33203125" style="1" customWidth="1"/>
    <col min="2307" max="2309" width="20.6640625" style="1" customWidth="1"/>
    <col min="2310" max="2310" width="9.109375" style="1" bestFit="1" customWidth="1"/>
    <col min="2311" max="2311" width="12.6640625" style="1" bestFit="1" customWidth="1"/>
    <col min="2312" max="2312" width="11.6640625" style="1" bestFit="1" customWidth="1"/>
    <col min="2313" max="2313" width="12.6640625" style="1" bestFit="1" customWidth="1"/>
    <col min="2314" max="2314" width="10.33203125" style="1" bestFit="1" customWidth="1"/>
    <col min="2315" max="2315" width="9.33203125" style="1" bestFit="1" customWidth="1"/>
    <col min="2316" max="2560" width="9.109375" style="1"/>
    <col min="2561" max="2561" width="70.44140625" style="1" customWidth="1"/>
    <col min="2562" max="2562" width="13.33203125" style="1" customWidth="1"/>
    <col min="2563" max="2565" width="20.6640625" style="1" customWidth="1"/>
    <col min="2566" max="2566" width="9.109375" style="1" bestFit="1" customWidth="1"/>
    <col min="2567" max="2567" width="12.6640625" style="1" bestFit="1" customWidth="1"/>
    <col min="2568" max="2568" width="11.6640625" style="1" bestFit="1" customWidth="1"/>
    <col min="2569" max="2569" width="12.6640625" style="1" bestFit="1" customWidth="1"/>
    <col min="2570" max="2570" width="10.33203125" style="1" bestFit="1" customWidth="1"/>
    <col min="2571" max="2571" width="9.33203125" style="1" bestFit="1" customWidth="1"/>
    <col min="2572" max="2816" width="9.109375" style="1"/>
    <col min="2817" max="2817" width="70.44140625" style="1" customWidth="1"/>
    <col min="2818" max="2818" width="13.33203125" style="1" customWidth="1"/>
    <col min="2819" max="2821" width="20.6640625" style="1" customWidth="1"/>
    <col min="2822" max="2822" width="9.109375" style="1" bestFit="1" customWidth="1"/>
    <col min="2823" max="2823" width="12.6640625" style="1" bestFit="1" customWidth="1"/>
    <col min="2824" max="2824" width="11.6640625" style="1" bestFit="1" customWidth="1"/>
    <col min="2825" max="2825" width="12.6640625" style="1" bestFit="1" customWidth="1"/>
    <col min="2826" max="2826" width="10.33203125" style="1" bestFit="1" customWidth="1"/>
    <col min="2827" max="2827" width="9.33203125" style="1" bestFit="1" customWidth="1"/>
    <col min="2828" max="3072" width="9.109375" style="1"/>
    <col min="3073" max="3073" width="70.44140625" style="1" customWidth="1"/>
    <col min="3074" max="3074" width="13.33203125" style="1" customWidth="1"/>
    <col min="3075" max="3077" width="20.6640625" style="1" customWidth="1"/>
    <col min="3078" max="3078" width="9.109375" style="1" bestFit="1" customWidth="1"/>
    <col min="3079" max="3079" width="12.6640625" style="1" bestFit="1" customWidth="1"/>
    <col min="3080" max="3080" width="11.6640625" style="1" bestFit="1" customWidth="1"/>
    <col min="3081" max="3081" width="12.6640625" style="1" bestFit="1" customWidth="1"/>
    <col min="3082" max="3082" width="10.33203125" style="1" bestFit="1" customWidth="1"/>
    <col min="3083" max="3083" width="9.33203125" style="1" bestFit="1" customWidth="1"/>
    <col min="3084" max="3328" width="9.109375" style="1"/>
    <col min="3329" max="3329" width="70.44140625" style="1" customWidth="1"/>
    <col min="3330" max="3330" width="13.33203125" style="1" customWidth="1"/>
    <col min="3331" max="3333" width="20.6640625" style="1" customWidth="1"/>
    <col min="3334" max="3334" width="9.109375" style="1" bestFit="1" customWidth="1"/>
    <col min="3335" max="3335" width="12.6640625" style="1" bestFit="1" customWidth="1"/>
    <col min="3336" max="3336" width="11.6640625" style="1" bestFit="1" customWidth="1"/>
    <col min="3337" max="3337" width="12.6640625" style="1" bestFit="1" customWidth="1"/>
    <col min="3338" max="3338" width="10.33203125" style="1" bestFit="1" customWidth="1"/>
    <col min="3339" max="3339" width="9.33203125" style="1" bestFit="1" customWidth="1"/>
    <col min="3340" max="3584" width="9.109375" style="1"/>
    <col min="3585" max="3585" width="70.44140625" style="1" customWidth="1"/>
    <col min="3586" max="3586" width="13.33203125" style="1" customWidth="1"/>
    <col min="3587" max="3589" width="20.6640625" style="1" customWidth="1"/>
    <col min="3590" max="3590" width="9.109375" style="1" bestFit="1" customWidth="1"/>
    <col min="3591" max="3591" width="12.6640625" style="1" bestFit="1" customWidth="1"/>
    <col min="3592" max="3592" width="11.6640625" style="1" bestFit="1" customWidth="1"/>
    <col min="3593" max="3593" width="12.6640625" style="1" bestFit="1" customWidth="1"/>
    <col min="3594" max="3594" width="10.33203125" style="1" bestFit="1" customWidth="1"/>
    <col min="3595" max="3595" width="9.33203125" style="1" bestFit="1" customWidth="1"/>
    <col min="3596" max="3840" width="9.109375" style="1"/>
    <col min="3841" max="3841" width="70.44140625" style="1" customWidth="1"/>
    <col min="3842" max="3842" width="13.33203125" style="1" customWidth="1"/>
    <col min="3843" max="3845" width="20.6640625" style="1" customWidth="1"/>
    <col min="3846" max="3846" width="9.109375" style="1" bestFit="1" customWidth="1"/>
    <col min="3847" max="3847" width="12.6640625" style="1" bestFit="1" customWidth="1"/>
    <col min="3848" max="3848" width="11.6640625" style="1" bestFit="1" customWidth="1"/>
    <col min="3849" max="3849" width="12.6640625" style="1" bestFit="1" customWidth="1"/>
    <col min="3850" max="3850" width="10.33203125" style="1" bestFit="1" customWidth="1"/>
    <col min="3851" max="3851" width="9.33203125" style="1" bestFit="1" customWidth="1"/>
    <col min="3852" max="4096" width="9.109375" style="1"/>
    <col min="4097" max="4097" width="70.44140625" style="1" customWidth="1"/>
    <col min="4098" max="4098" width="13.33203125" style="1" customWidth="1"/>
    <col min="4099" max="4101" width="20.6640625" style="1" customWidth="1"/>
    <col min="4102" max="4102" width="9.109375" style="1" bestFit="1" customWidth="1"/>
    <col min="4103" max="4103" width="12.6640625" style="1" bestFit="1" customWidth="1"/>
    <col min="4104" max="4104" width="11.6640625" style="1" bestFit="1" customWidth="1"/>
    <col min="4105" max="4105" width="12.6640625" style="1" bestFit="1" customWidth="1"/>
    <col min="4106" max="4106" width="10.33203125" style="1" bestFit="1" customWidth="1"/>
    <col min="4107" max="4107" width="9.33203125" style="1" bestFit="1" customWidth="1"/>
    <col min="4108" max="4352" width="9.109375" style="1"/>
    <col min="4353" max="4353" width="70.44140625" style="1" customWidth="1"/>
    <col min="4354" max="4354" width="13.33203125" style="1" customWidth="1"/>
    <col min="4355" max="4357" width="20.6640625" style="1" customWidth="1"/>
    <col min="4358" max="4358" width="9.109375" style="1" bestFit="1" customWidth="1"/>
    <col min="4359" max="4359" width="12.6640625" style="1" bestFit="1" customWidth="1"/>
    <col min="4360" max="4360" width="11.6640625" style="1" bestFit="1" customWidth="1"/>
    <col min="4361" max="4361" width="12.6640625" style="1" bestFit="1" customWidth="1"/>
    <col min="4362" max="4362" width="10.33203125" style="1" bestFit="1" customWidth="1"/>
    <col min="4363" max="4363" width="9.33203125" style="1" bestFit="1" customWidth="1"/>
    <col min="4364" max="4608" width="9.109375" style="1"/>
    <col min="4609" max="4609" width="70.44140625" style="1" customWidth="1"/>
    <col min="4610" max="4610" width="13.33203125" style="1" customWidth="1"/>
    <col min="4611" max="4613" width="20.6640625" style="1" customWidth="1"/>
    <col min="4614" max="4614" width="9.109375" style="1" bestFit="1" customWidth="1"/>
    <col min="4615" max="4615" width="12.6640625" style="1" bestFit="1" customWidth="1"/>
    <col min="4616" max="4616" width="11.6640625" style="1" bestFit="1" customWidth="1"/>
    <col min="4617" max="4617" width="12.6640625" style="1" bestFit="1" customWidth="1"/>
    <col min="4618" max="4618" width="10.33203125" style="1" bestFit="1" customWidth="1"/>
    <col min="4619" max="4619" width="9.33203125" style="1" bestFit="1" customWidth="1"/>
    <col min="4620" max="4864" width="9.109375" style="1"/>
    <col min="4865" max="4865" width="70.44140625" style="1" customWidth="1"/>
    <col min="4866" max="4866" width="13.33203125" style="1" customWidth="1"/>
    <col min="4867" max="4869" width="20.6640625" style="1" customWidth="1"/>
    <col min="4870" max="4870" width="9.109375" style="1" bestFit="1" customWidth="1"/>
    <col min="4871" max="4871" width="12.6640625" style="1" bestFit="1" customWidth="1"/>
    <col min="4872" max="4872" width="11.6640625" style="1" bestFit="1" customWidth="1"/>
    <col min="4873" max="4873" width="12.6640625" style="1" bestFit="1" customWidth="1"/>
    <col min="4874" max="4874" width="10.33203125" style="1" bestFit="1" customWidth="1"/>
    <col min="4875" max="4875" width="9.33203125" style="1" bestFit="1" customWidth="1"/>
    <col min="4876" max="5120" width="9.109375" style="1"/>
    <col min="5121" max="5121" width="70.44140625" style="1" customWidth="1"/>
    <col min="5122" max="5122" width="13.33203125" style="1" customWidth="1"/>
    <col min="5123" max="5125" width="20.6640625" style="1" customWidth="1"/>
    <col min="5126" max="5126" width="9.109375" style="1" bestFit="1" customWidth="1"/>
    <col min="5127" max="5127" width="12.6640625" style="1" bestFit="1" customWidth="1"/>
    <col min="5128" max="5128" width="11.6640625" style="1" bestFit="1" customWidth="1"/>
    <col min="5129" max="5129" width="12.6640625" style="1" bestFit="1" customWidth="1"/>
    <col min="5130" max="5130" width="10.33203125" style="1" bestFit="1" customWidth="1"/>
    <col min="5131" max="5131" width="9.33203125" style="1" bestFit="1" customWidth="1"/>
    <col min="5132" max="5376" width="9.109375" style="1"/>
    <col min="5377" max="5377" width="70.44140625" style="1" customWidth="1"/>
    <col min="5378" max="5378" width="13.33203125" style="1" customWidth="1"/>
    <col min="5379" max="5381" width="20.6640625" style="1" customWidth="1"/>
    <col min="5382" max="5382" width="9.109375" style="1" bestFit="1" customWidth="1"/>
    <col min="5383" max="5383" width="12.6640625" style="1" bestFit="1" customWidth="1"/>
    <col min="5384" max="5384" width="11.6640625" style="1" bestFit="1" customWidth="1"/>
    <col min="5385" max="5385" width="12.6640625" style="1" bestFit="1" customWidth="1"/>
    <col min="5386" max="5386" width="10.33203125" style="1" bestFit="1" customWidth="1"/>
    <col min="5387" max="5387" width="9.33203125" style="1" bestFit="1" customWidth="1"/>
    <col min="5388" max="5632" width="9.109375" style="1"/>
    <col min="5633" max="5633" width="70.44140625" style="1" customWidth="1"/>
    <col min="5634" max="5634" width="13.33203125" style="1" customWidth="1"/>
    <col min="5635" max="5637" width="20.6640625" style="1" customWidth="1"/>
    <col min="5638" max="5638" width="9.109375" style="1" bestFit="1" customWidth="1"/>
    <col min="5639" max="5639" width="12.6640625" style="1" bestFit="1" customWidth="1"/>
    <col min="5640" max="5640" width="11.6640625" style="1" bestFit="1" customWidth="1"/>
    <col min="5641" max="5641" width="12.6640625" style="1" bestFit="1" customWidth="1"/>
    <col min="5642" max="5642" width="10.33203125" style="1" bestFit="1" customWidth="1"/>
    <col min="5643" max="5643" width="9.33203125" style="1" bestFit="1" customWidth="1"/>
    <col min="5644" max="5888" width="9.109375" style="1"/>
    <col min="5889" max="5889" width="70.44140625" style="1" customWidth="1"/>
    <col min="5890" max="5890" width="13.33203125" style="1" customWidth="1"/>
    <col min="5891" max="5893" width="20.6640625" style="1" customWidth="1"/>
    <col min="5894" max="5894" width="9.109375" style="1" bestFit="1" customWidth="1"/>
    <col min="5895" max="5895" width="12.6640625" style="1" bestFit="1" customWidth="1"/>
    <col min="5896" max="5896" width="11.6640625" style="1" bestFit="1" customWidth="1"/>
    <col min="5897" max="5897" width="12.6640625" style="1" bestFit="1" customWidth="1"/>
    <col min="5898" max="5898" width="10.33203125" style="1" bestFit="1" customWidth="1"/>
    <col min="5899" max="5899" width="9.33203125" style="1" bestFit="1" customWidth="1"/>
    <col min="5900" max="6144" width="9.109375" style="1"/>
    <col min="6145" max="6145" width="70.44140625" style="1" customWidth="1"/>
    <col min="6146" max="6146" width="13.33203125" style="1" customWidth="1"/>
    <col min="6147" max="6149" width="20.6640625" style="1" customWidth="1"/>
    <col min="6150" max="6150" width="9.109375" style="1" bestFit="1" customWidth="1"/>
    <col min="6151" max="6151" width="12.6640625" style="1" bestFit="1" customWidth="1"/>
    <col min="6152" max="6152" width="11.6640625" style="1" bestFit="1" customWidth="1"/>
    <col min="6153" max="6153" width="12.6640625" style="1" bestFit="1" customWidth="1"/>
    <col min="6154" max="6154" width="10.33203125" style="1" bestFit="1" customWidth="1"/>
    <col min="6155" max="6155" width="9.33203125" style="1" bestFit="1" customWidth="1"/>
    <col min="6156" max="6400" width="9.109375" style="1"/>
    <col min="6401" max="6401" width="70.44140625" style="1" customWidth="1"/>
    <col min="6402" max="6402" width="13.33203125" style="1" customWidth="1"/>
    <col min="6403" max="6405" width="20.6640625" style="1" customWidth="1"/>
    <col min="6406" max="6406" width="9.109375" style="1" bestFit="1" customWidth="1"/>
    <col min="6407" max="6407" width="12.6640625" style="1" bestFit="1" customWidth="1"/>
    <col min="6408" max="6408" width="11.6640625" style="1" bestFit="1" customWidth="1"/>
    <col min="6409" max="6409" width="12.6640625" style="1" bestFit="1" customWidth="1"/>
    <col min="6410" max="6410" width="10.33203125" style="1" bestFit="1" customWidth="1"/>
    <col min="6411" max="6411" width="9.33203125" style="1" bestFit="1" customWidth="1"/>
    <col min="6412" max="6656" width="9.109375" style="1"/>
    <col min="6657" max="6657" width="70.44140625" style="1" customWidth="1"/>
    <col min="6658" max="6658" width="13.33203125" style="1" customWidth="1"/>
    <col min="6659" max="6661" width="20.6640625" style="1" customWidth="1"/>
    <col min="6662" max="6662" width="9.109375" style="1" bestFit="1" customWidth="1"/>
    <col min="6663" max="6663" width="12.6640625" style="1" bestFit="1" customWidth="1"/>
    <col min="6664" max="6664" width="11.6640625" style="1" bestFit="1" customWidth="1"/>
    <col min="6665" max="6665" width="12.6640625" style="1" bestFit="1" customWidth="1"/>
    <col min="6666" max="6666" width="10.33203125" style="1" bestFit="1" customWidth="1"/>
    <col min="6667" max="6667" width="9.33203125" style="1" bestFit="1" customWidth="1"/>
    <col min="6668" max="6912" width="9.109375" style="1"/>
    <col min="6913" max="6913" width="70.44140625" style="1" customWidth="1"/>
    <col min="6914" max="6914" width="13.33203125" style="1" customWidth="1"/>
    <col min="6915" max="6917" width="20.6640625" style="1" customWidth="1"/>
    <col min="6918" max="6918" width="9.109375" style="1" bestFit="1" customWidth="1"/>
    <col min="6919" max="6919" width="12.6640625" style="1" bestFit="1" customWidth="1"/>
    <col min="6920" max="6920" width="11.6640625" style="1" bestFit="1" customWidth="1"/>
    <col min="6921" max="6921" width="12.6640625" style="1" bestFit="1" customWidth="1"/>
    <col min="6922" max="6922" width="10.33203125" style="1" bestFit="1" customWidth="1"/>
    <col min="6923" max="6923" width="9.33203125" style="1" bestFit="1" customWidth="1"/>
    <col min="6924" max="7168" width="9.109375" style="1"/>
    <col min="7169" max="7169" width="70.44140625" style="1" customWidth="1"/>
    <col min="7170" max="7170" width="13.33203125" style="1" customWidth="1"/>
    <col min="7171" max="7173" width="20.6640625" style="1" customWidth="1"/>
    <col min="7174" max="7174" width="9.109375" style="1" bestFit="1" customWidth="1"/>
    <col min="7175" max="7175" width="12.6640625" style="1" bestFit="1" customWidth="1"/>
    <col min="7176" max="7176" width="11.6640625" style="1" bestFit="1" customWidth="1"/>
    <col min="7177" max="7177" width="12.6640625" style="1" bestFit="1" customWidth="1"/>
    <col min="7178" max="7178" width="10.33203125" style="1" bestFit="1" customWidth="1"/>
    <col min="7179" max="7179" width="9.33203125" style="1" bestFit="1" customWidth="1"/>
    <col min="7180" max="7424" width="9.109375" style="1"/>
    <col min="7425" max="7425" width="70.44140625" style="1" customWidth="1"/>
    <col min="7426" max="7426" width="13.33203125" style="1" customWidth="1"/>
    <col min="7427" max="7429" width="20.6640625" style="1" customWidth="1"/>
    <col min="7430" max="7430" width="9.109375" style="1" bestFit="1" customWidth="1"/>
    <col min="7431" max="7431" width="12.6640625" style="1" bestFit="1" customWidth="1"/>
    <col min="7432" max="7432" width="11.6640625" style="1" bestFit="1" customWidth="1"/>
    <col min="7433" max="7433" width="12.6640625" style="1" bestFit="1" customWidth="1"/>
    <col min="7434" max="7434" width="10.33203125" style="1" bestFit="1" customWidth="1"/>
    <col min="7435" max="7435" width="9.33203125" style="1" bestFit="1" customWidth="1"/>
    <col min="7436" max="7680" width="9.109375" style="1"/>
    <col min="7681" max="7681" width="70.44140625" style="1" customWidth="1"/>
    <col min="7682" max="7682" width="13.33203125" style="1" customWidth="1"/>
    <col min="7683" max="7685" width="20.6640625" style="1" customWidth="1"/>
    <col min="7686" max="7686" width="9.109375" style="1" bestFit="1" customWidth="1"/>
    <col min="7687" max="7687" width="12.6640625" style="1" bestFit="1" customWidth="1"/>
    <col min="7688" max="7688" width="11.6640625" style="1" bestFit="1" customWidth="1"/>
    <col min="7689" max="7689" width="12.6640625" style="1" bestFit="1" customWidth="1"/>
    <col min="7690" max="7690" width="10.33203125" style="1" bestFit="1" customWidth="1"/>
    <col min="7691" max="7691" width="9.33203125" style="1" bestFit="1" customWidth="1"/>
    <col min="7692" max="7936" width="9.109375" style="1"/>
    <col min="7937" max="7937" width="70.44140625" style="1" customWidth="1"/>
    <col min="7938" max="7938" width="13.33203125" style="1" customWidth="1"/>
    <col min="7939" max="7941" width="20.6640625" style="1" customWidth="1"/>
    <col min="7942" max="7942" width="9.109375" style="1" bestFit="1" customWidth="1"/>
    <col min="7943" max="7943" width="12.6640625" style="1" bestFit="1" customWidth="1"/>
    <col min="7944" max="7944" width="11.6640625" style="1" bestFit="1" customWidth="1"/>
    <col min="7945" max="7945" width="12.6640625" style="1" bestFit="1" customWidth="1"/>
    <col min="7946" max="7946" width="10.33203125" style="1" bestFit="1" customWidth="1"/>
    <col min="7947" max="7947" width="9.33203125" style="1" bestFit="1" customWidth="1"/>
    <col min="7948" max="8192" width="9.109375" style="1"/>
    <col min="8193" max="8193" width="70.44140625" style="1" customWidth="1"/>
    <col min="8194" max="8194" width="13.33203125" style="1" customWidth="1"/>
    <col min="8195" max="8197" width="20.6640625" style="1" customWidth="1"/>
    <col min="8198" max="8198" width="9.109375" style="1" bestFit="1" customWidth="1"/>
    <col min="8199" max="8199" width="12.6640625" style="1" bestFit="1" customWidth="1"/>
    <col min="8200" max="8200" width="11.6640625" style="1" bestFit="1" customWidth="1"/>
    <col min="8201" max="8201" width="12.6640625" style="1" bestFit="1" customWidth="1"/>
    <col min="8202" max="8202" width="10.33203125" style="1" bestFit="1" customWidth="1"/>
    <col min="8203" max="8203" width="9.33203125" style="1" bestFit="1" customWidth="1"/>
    <col min="8204" max="8448" width="9.109375" style="1"/>
    <col min="8449" max="8449" width="70.44140625" style="1" customWidth="1"/>
    <col min="8450" max="8450" width="13.33203125" style="1" customWidth="1"/>
    <col min="8451" max="8453" width="20.6640625" style="1" customWidth="1"/>
    <col min="8454" max="8454" width="9.109375" style="1" bestFit="1" customWidth="1"/>
    <col min="8455" max="8455" width="12.6640625" style="1" bestFit="1" customWidth="1"/>
    <col min="8456" max="8456" width="11.6640625" style="1" bestFit="1" customWidth="1"/>
    <col min="8457" max="8457" width="12.6640625" style="1" bestFit="1" customWidth="1"/>
    <col min="8458" max="8458" width="10.33203125" style="1" bestFit="1" customWidth="1"/>
    <col min="8459" max="8459" width="9.33203125" style="1" bestFit="1" customWidth="1"/>
    <col min="8460" max="8704" width="9.109375" style="1"/>
    <col min="8705" max="8705" width="70.44140625" style="1" customWidth="1"/>
    <col min="8706" max="8706" width="13.33203125" style="1" customWidth="1"/>
    <col min="8707" max="8709" width="20.6640625" style="1" customWidth="1"/>
    <col min="8710" max="8710" width="9.109375" style="1" bestFit="1" customWidth="1"/>
    <col min="8711" max="8711" width="12.6640625" style="1" bestFit="1" customWidth="1"/>
    <col min="8712" max="8712" width="11.6640625" style="1" bestFit="1" customWidth="1"/>
    <col min="8713" max="8713" width="12.6640625" style="1" bestFit="1" customWidth="1"/>
    <col min="8714" max="8714" width="10.33203125" style="1" bestFit="1" customWidth="1"/>
    <col min="8715" max="8715" width="9.33203125" style="1" bestFit="1" customWidth="1"/>
    <col min="8716" max="8960" width="9.109375" style="1"/>
    <col min="8961" max="8961" width="70.44140625" style="1" customWidth="1"/>
    <col min="8962" max="8962" width="13.33203125" style="1" customWidth="1"/>
    <col min="8963" max="8965" width="20.6640625" style="1" customWidth="1"/>
    <col min="8966" max="8966" width="9.109375" style="1" bestFit="1" customWidth="1"/>
    <col min="8967" max="8967" width="12.6640625" style="1" bestFit="1" customWidth="1"/>
    <col min="8968" max="8968" width="11.6640625" style="1" bestFit="1" customWidth="1"/>
    <col min="8969" max="8969" width="12.6640625" style="1" bestFit="1" customWidth="1"/>
    <col min="8970" max="8970" width="10.33203125" style="1" bestFit="1" customWidth="1"/>
    <col min="8971" max="8971" width="9.33203125" style="1" bestFit="1" customWidth="1"/>
    <col min="8972" max="9216" width="9.109375" style="1"/>
    <col min="9217" max="9217" width="70.44140625" style="1" customWidth="1"/>
    <col min="9218" max="9218" width="13.33203125" style="1" customWidth="1"/>
    <col min="9219" max="9221" width="20.6640625" style="1" customWidth="1"/>
    <col min="9222" max="9222" width="9.109375" style="1" bestFit="1" customWidth="1"/>
    <col min="9223" max="9223" width="12.6640625" style="1" bestFit="1" customWidth="1"/>
    <col min="9224" max="9224" width="11.6640625" style="1" bestFit="1" customWidth="1"/>
    <col min="9225" max="9225" width="12.6640625" style="1" bestFit="1" customWidth="1"/>
    <col min="9226" max="9226" width="10.33203125" style="1" bestFit="1" customWidth="1"/>
    <col min="9227" max="9227" width="9.33203125" style="1" bestFit="1" customWidth="1"/>
    <col min="9228" max="9472" width="9.109375" style="1"/>
    <col min="9473" max="9473" width="70.44140625" style="1" customWidth="1"/>
    <col min="9474" max="9474" width="13.33203125" style="1" customWidth="1"/>
    <col min="9475" max="9477" width="20.6640625" style="1" customWidth="1"/>
    <col min="9478" max="9478" width="9.109375" style="1" bestFit="1" customWidth="1"/>
    <col min="9479" max="9479" width="12.6640625" style="1" bestFit="1" customWidth="1"/>
    <col min="9480" max="9480" width="11.6640625" style="1" bestFit="1" customWidth="1"/>
    <col min="9481" max="9481" width="12.6640625" style="1" bestFit="1" customWidth="1"/>
    <col min="9482" max="9482" width="10.33203125" style="1" bestFit="1" customWidth="1"/>
    <col min="9483" max="9483" width="9.33203125" style="1" bestFit="1" customWidth="1"/>
    <col min="9484" max="9728" width="9.109375" style="1"/>
    <col min="9729" max="9729" width="70.44140625" style="1" customWidth="1"/>
    <col min="9730" max="9730" width="13.33203125" style="1" customWidth="1"/>
    <col min="9731" max="9733" width="20.6640625" style="1" customWidth="1"/>
    <col min="9734" max="9734" width="9.109375" style="1" bestFit="1" customWidth="1"/>
    <col min="9735" max="9735" width="12.6640625" style="1" bestFit="1" customWidth="1"/>
    <col min="9736" max="9736" width="11.6640625" style="1" bestFit="1" customWidth="1"/>
    <col min="9737" max="9737" width="12.6640625" style="1" bestFit="1" customWidth="1"/>
    <col min="9738" max="9738" width="10.33203125" style="1" bestFit="1" customWidth="1"/>
    <col min="9739" max="9739" width="9.33203125" style="1" bestFit="1" customWidth="1"/>
    <col min="9740" max="9984" width="9.109375" style="1"/>
    <col min="9985" max="9985" width="70.44140625" style="1" customWidth="1"/>
    <col min="9986" max="9986" width="13.33203125" style="1" customWidth="1"/>
    <col min="9987" max="9989" width="20.6640625" style="1" customWidth="1"/>
    <col min="9990" max="9990" width="9.109375" style="1" bestFit="1" customWidth="1"/>
    <col min="9991" max="9991" width="12.6640625" style="1" bestFit="1" customWidth="1"/>
    <col min="9992" max="9992" width="11.6640625" style="1" bestFit="1" customWidth="1"/>
    <col min="9993" max="9993" width="12.6640625" style="1" bestFit="1" customWidth="1"/>
    <col min="9994" max="9994" width="10.33203125" style="1" bestFit="1" customWidth="1"/>
    <col min="9995" max="9995" width="9.33203125" style="1" bestFit="1" customWidth="1"/>
    <col min="9996" max="10240" width="9.109375" style="1"/>
    <col min="10241" max="10241" width="70.44140625" style="1" customWidth="1"/>
    <col min="10242" max="10242" width="13.33203125" style="1" customWidth="1"/>
    <col min="10243" max="10245" width="20.6640625" style="1" customWidth="1"/>
    <col min="10246" max="10246" width="9.109375" style="1" bestFit="1" customWidth="1"/>
    <col min="10247" max="10247" width="12.6640625" style="1" bestFit="1" customWidth="1"/>
    <col min="10248" max="10248" width="11.6640625" style="1" bestFit="1" customWidth="1"/>
    <col min="10249" max="10249" width="12.6640625" style="1" bestFit="1" customWidth="1"/>
    <col min="10250" max="10250" width="10.33203125" style="1" bestFit="1" customWidth="1"/>
    <col min="10251" max="10251" width="9.33203125" style="1" bestFit="1" customWidth="1"/>
    <col min="10252" max="10496" width="9.109375" style="1"/>
    <col min="10497" max="10497" width="70.44140625" style="1" customWidth="1"/>
    <col min="10498" max="10498" width="13.33203125" style="1" customWidth="1"/>
    <col min="10499" max="10501" width="20.6640625" style="1" customWidth="1"/>
    <col min="10502" max="10502" width="9.109375" style="1" bestFit="1" customWidth="1"/>
    <col min="10503" max="10503" width="12.6640625" style="1" bestFit="1" customWidth="1"/>
    <col min="10504" max="10504" width="11.6640625" style="1" bestFit="1" customWidth="1"/>
    <col min="10505" max="10505" width="12.6640625" style="1" bestFit="1" customWidth="1"/>
    <col min="10506" max="10506" width="10.33203125" style="1" bestFit="1" customWidth="1"/>
    <col min="10507" max="10507" width="9.33203125" style="1" bestFit="1" customWidth="1"/>
    <col min="10508" max="10752" width="9.109375" style="1"/>
    <col min="10753" max="10753" width="70.44140625" style="1" customWidth="1"/>
    <col min="10754" max="10754" width="13.33203125" style="1" customWidth="1"/>
    <col min="10755" max="10757" width="20.6640625" style="1" customWidth="1"/>
    <col min="10758" max="10758" width="9.109375" style="1" bestFit="1" customWidth="1"/>
    <col min="10759" max="10759" width="12.6640625" style="1" bestFit="1" customWidth="1"/>
    <col min="10760" max="10760" width="11.6640625" style="1" bestFit="1" customWidth="1"/>
    <col min="10761" max="10761" width="12.6640625" style="1" bestFit="1" customWidth="1"/>
    <col min="10762" max="10762" width="10.33203125" style="1" bestFit="1" customWidth="1"/>
    <col min="10763" max="10763" width="9.33203125" style="1" bestFit="1" customWidth="1"/>
    <col min="10764" max="11008" width="9.109375" style="1"/>
    <col min="11009" max="11009" width="70.44140625" style="1" customWidth="1"/>
    <col min="11010" max="11010" width="13.33203125" style="1" customWidth="1"/>
    <col min="11011" max="11013" width="20.6640625" style="1" customWidth="1"/>
    <col min="11014" max="11014" width="9.109375" style="1" bestFit="1" customWidth="1"/>
    <col min="11015" max="11015" width="12.6640625" style="1" bestFit="1" customWidth="1"/>
    <col min="11016" max="11016" width="11.6640625" style="1" bestFit="1" customWidth="1"/>
    <col min="11017" max="11017" width="12.6640625" style="1" bestFit="1" customWidth="1"/>
    <col min="11018" max="11018" width="10.33203125" style="1" bestFit="1" customWidth="1"/>
    <col min="11019" max="11019" width="9.33203125" style="1" bestFit="1" customWidth="1"/>
    <col min="11020" max="11264" width="9.109375" style="1"/>
    <col min="11265" max="11265" width="70.44140625" style="1" customWidth="1"/>
    <col min="11266" max="11266" width="13.33203125" style="1" customWidth="1"/>
    <col min="11267" max="11269" width="20.6640625" style="1" customWidth="1"/>
    <col min="11270" max="11270" width="9.109375" style="1" bestFit="1" customWidth="1"/>
    <col min="11271" max="11271" width="12.6640625" style="1" bestFit="1" customWidth="1"/>
    <col min="11272" max="11272" width="11.6640625" style="1" bestFit="1" customWidth="1"/>
    <col min="11273" max="11273" width="12.6640625" style="1" bestFit="1" customWidth="1"/>
    <col min="11274" max="11274" width="10.33203125" style="1" bestFit="1" customWidth="1"/>
    <col min="11275" max="11275" width="9.33203125" style="1" bestFit="1" customWidth="1"/>
    <col min="11276" max="11520" width="9.109375" style="1"/>
    <col min="11521" max="11521" width="70.44140625" style="1" customWidth="1"/>
    <col min="11522" max="11522" width="13.33203125" style="1" customWidth="1"/>
    <col min="11523" max="11525" width="20.6640625" style="1" customWidth="1"/>
    <col min="11526" max="11526" width="9.109375" style="1" bestFit="1" customWidth="1"/>
    <col min="11527" max="11527" width="12.6640625" style="1" bestFit="1" customWidth="1"/>
    <col min="11528" max="11528" width="11.6640625" style="1" bestFit="1" customWidth="1"/>
    <col min="11529" max="11529" width="12.6640625" style="1" bestFit="1" customWidth="1"/>
    <col min="11530" max="11530" width="10.33203125" style="1" bestFit="1" customWidth="1"/>
    <col min="11531" max="11531" width="9.33203125" style="1" bestFit="1" customWidth="1"/>
    <col min="11532" max="11776" width="9.109375" style="1"/>
    <col min="11777" max="11777" width="70.44140625" style="1" customWidth="1"/>
    <col min="11778" max="11778" width="13.33203125" style="1" customWidth="1"/>
    <col min="11779" max="11781" width="20.6640625" style="1" customWidth="1"/>
    <col min="11782" max="11782" width="9.109375" style="1" bestFit="1" customWidth="1"/>
    <col min="11783" max="11783" width="12.6640625" style="1" bestFit="1" customWidth="1"/>
    <col min="11784" max="11784" width="11.6640625" style="1" bestFit="1" customWidth="1"/>
    <col min="11785" max="11785" width="12.6640625" style="1" bestFit="1" customWidth="1"/>
    <col min="11786" max="11786" width="10.33203125" style="1" bestFit="1" customWidth="1"/>
    <col min="11787" max="11787" width="9.33203125" style="1" bestFit="1" customWidth="1"/>
    <col min="11788" max="12032" width="9.109375" style="1"/>
    <col min="12033" max="12033" width="70.44140625" style="1" customWidth="1"/>
    <col min="12034" max="12034" width="13.33203125" style="1" customWidth="1"/>
    <col min="12035" max="12037" width="20.6640625" style="1" customWidth="1"/>
    <col min="12038" max="12038" width="9.109375" style="1" bestFit="1" customWidth="1"/>
    <col min="12039" max="12039" width="12.6640625" style="1" bestFit="1" customWidth="1"/>
    <col min="12040" max="12040" width="11.6640625" style="1" bestFit="1" customWidth="1"/>
    <col min="12041" max="12041" width="12.6640625" style="1" bestFit="1" customWidth="1"/>
    <col min="12042" max="12042" width="10.33203125" style="1" bestFit="1" customWidth="1"/>
    <col min="12043" max="12043" width="9.33203125" style="1" bestFit="1" customWidth="1"/>
    <col min="12044" max="12288" width="9.109375" style="1"/>
    <col min="12289" max="12289" width="70.44140625" style="1" customWidth="1"/>
    <col min="12290" max="12290" width="13.33203125" style="1" customWidth="1"/>
    <col min="12291" max="12293" width="20.6640625" style="1" customWidth="1"/>
    <col min="12294" max="12294" width="9.109375" style="1" bestFit="1" customWidth="1"/>
    <col min="12295" max="12295" width="12.6640625" style="1" bestFit="1" customWidth="1"/>
    <col min="12296" max="12296" width="11.6640625" style="1" bestFit="1" customWidth="1"/>
    <col min="12297" max="12297" width="12.6640625" style="1" bestFit="1" customWidth="1"/>
    <col min="12298" max="12298" width="10.33203125" style="1" bestFit="1" customWidth="1"/>
    <col min="12299" max="12299" width="9.33203125" style="1" bestFit="1" customWidth="1"/>
    <col min="12300" max="12544" width="9.109375" style="1"/>
    <col min="12545" max="12545" width="70.44140625" style="1" customWidth="1"/>
    <col min="12546" max="12546" width="13.33203125" style="1" customWidth="1"/>
    <col min="12547" max="12549" width="20.6640625" style="1" customWidth="1"/>
    <col min="12550" max="12550" width="9.109375" style="1" bestFit="1" customWidth="1"/>
    <col min="12551" max="12551" width="12.6640625" style="1" bestFit="1" customWidth="1"/>
    <col min="12552" max="12552" width="11.6640625" style="1" bestFit="1" customWidth="1"/>
    <col min="12553" max="12553" width="12.6640625" style="1" bestFit="1" customWidth="1"/>
    <col min="12554" max="12554" width="10.33203125" style="1" bestFit="1" customWidth="1"/>
    <col min="12555" max="12555" width="9.33203125" style="1" bestFit="1" customWidth="1"/>
    <col min="12556" max="12800" width="9.109375" style="1"/>
    <col min="12801" max="12801" width="70.44140625" style="1" customWidth="1"/>
    <col min="12802" max="12802" width="13.33203125" style="1" customWidth="1"/>
    <col min="12803" max="12805" width="20.6640625" style="1" customWidth="1"/>
    <col min="12806" max="12806" width="9.109375" style="1" bestFit="1" customWidth="1"/>
    <col min="12807" max="12807" width="12.6640625" style="1" bestFit="1" customWidth="1"/>
    <col min="12808" max="12808" width="11.6640625" style="1" bestFit="1" customWidth="1"/>
    <col min="12809" max="12809" width="12.6640625" style="1" bestFit="1" customWidth="1"/>
    <col min="12810" max="12810" width="10.33203125" style="1" bestFit="1" customWidth="1"/>
    <col min="12811" max="12811" width="9.33203125" style="1" bestFit="1" customWidth="1"/>
    <col min="12812" max="13056" width="9.109375" style="1"/>
    <col min="13057" max="13057" width="70.44140625" style="1" customWidth="1"/>
    <col min="13058" max="13058" width="13.33203125" style="1" customWidth="1"/>
    <col min="13059" max="13061" width="20.6640625" style="1" customWidth="1"/>
    <col min="13062" max="13062" width="9.109375" style="1" bestFit="1" customWidth="1"/>
    <col min="13063" max="13063" width="12.6640625" style="1" bestFit="1" customWidth="1"/>
    <col min="13064" max="13064" width="11.6640625" style="1" bestFit="1" customWidth="1"/>
    <col min="13065" max="13065" width="12.6640625" style="1" bestFit="1" customWidth="1"/>
    <col min="13066" max="13066" width="10.33203125" style="1" bestFit="1" customWidth="1"/>
    <col min="13067" max="13067" width="9.33203125" style="1" bestFit="1" customWidth="1"/>
    <col min="13068" max="13312" width="9.109375" style="1"/>
    <col min="13313" max="13313" width="70.44140625" style="1" customWidth="1"/>
    <col min="13314" max="13314" width="13.33203125" style="1" customWidth="1"/>
    <col min="13315" max="13317" width="20.6640625" style="1" customWidth="1"/>
    <col min="13318" max="13318" width="9.109375" style="1" bestFit="1" customWidth="1"/>
    <col min="13319" max="13319" width="12.6640625" style="1" bestFit="1" customWidth="1"/>
    <col min="13320" max="13320" width="11.6640625" style="1" bestFit="1" customWidth="1"/>
    <col min="13321" max="13321" width="12.6640625" style="1" bestFit="1" customWidth="1"/>
    <col min="13322" max="13322" width="10.33203125" style="1" bestFit="1" customWidth="1"/>
    <col min="13323" max="13323" width="9.33203125" style="1" bestFit="1" customWidth="1"/>
    <col min="13324" max="13568" width="9.109375" style="1"/>
    <col min="13569" max="13569" width="70.44140625" style="1" customWidth="1"/>
    <col min="13570" max="13570" width="13.33203125" style="1" customWidth="1"/>
    <col min="13571" max="13573" width="20.6640625" style="1" customWidth="1"/>
    <col min="13574" max="13574" width="9.109375" style="1" bestFit="1" customWidth="1"/>
    <col min="13575" max="13575" width="12.6640625" style="1" bestFit="1" customWidth="1"/>
    <col min="13576" max="13576" width="11.6640625" style="1" bestFit="1" customWidth="1"/>
    <col min="13577" max="13577" width="12.6640625" style="1" bestFit="1" customWidth="1"/>
    <col min="13578" max="13578" width="10.33203125" style="1" bestFit="1" customWidth="1"/>
    <col min="13579" max="13579" width="9.33203125" style="1" bestFit="1" customWidth="1"/>
    <col min="13580" max="13824" width="9.109375" style="1"/>
    <col min="13825" max="13825" width="70.44140625" style="1" customWidth="1"/>
    <col min="13826" max="13826" width="13.33203125" style="1" customWidth="1"/>
    <col min="13827" max="13829" width="20.6640625" style="1" customWidth="1"/>
    <col min="13830" max="13830" width="9.109375" style="1" bestFit="1" customWidth="1"/>
    <col min="13831" max="13831" width="12.6640625" style="1" bestFit="1" customWidth="1"/>
    <col min="13832" max="13832" width="11.6640625" style="1" bestFit="1" customWidth="1"/>
    <col min="13833" max="13833" width="12.6640625" style="1" bestFit="1" customWidth="1"/>
    <col min="13834" max="13834" width="10.33203125" style="1" bestFit="1" customWidth="1"/>
    <col min="13835" max="13835" width="9.33203125" style="1" bestFit="1" customWidth="1"/>
    <col min="13836" max="14080" width="9.109375" style="1"/>
    <col min="14081" max="14081" width="70.44140625" style="1" customWidth="1"/>
    <col min="14082" max="14082" width="13.33203125" style="1" customWidth="1"/>
    <col min="14083" max="14085" width="20.6640625" style="1" customWidth="1"/>
    <col min="14086" max="14086" width="9.109375" style="1" bestFit="1" customWidth="1"/>
    <col min="14087" max="14087" width="12.6640625" style="1" bestFit="1" customWidth="1"/>
    <col min="14088" max="14088" width="11.6640625" style="1" bestFit="1" customWidth="1"/>
    <col min="14089" max="14089" width="12.6640625" style="1" bestFit="1" customWidth="1"/>
    <col min="14090" max="14090" width="10.33203125" style="1" bestFit="1" customWidth="1"/>
    <col min="14091" max="14091" width="9.33203125" style="1" bestFit="1" customWidth="1"/>
    <col min="14092" max="14336" width="9.109375" style="1"/>
    <col min="14337" max="14337" width="70.44140625" style="1" customWidth="1"/>
    <col min="14338" max="14338" width="13.33203125" style="1" customWidth="1"/>
    <col min="14339" max="14341" width="20.6640625" style="1" customWidth="1"/>
    <col min="14342" max="14342" width="9.109375" style="1" bestFit="1" customWidth="1"/>
    <col min="14343" max="14343" width="12.6640625" style="1" bestFit="1" customWidth="1"/>
    <col min="14344" max="14344" width="11.6640625" style="1" bestFit="1" customWidth="1"/>
    <col min="14345" max="14345" width="12.6640625" style="1" bestFit="1" customWidth="1"/>
    <col min="14346" max="14346" width="10.33203125" style="1" bestFit="1" customWidth="1"/>
    <col min="14347" max="14347" width="9.33203125" style="1" bestFit="1" customWidth="1"/>
    <col min="14348" max="14592" width="9.109375" style="1"/>
    <col min="14593" max="14593" width="70.44140625" style="1" customWidth="1"/>
    <col min="14594" max="14594" width="13.33203125" style="1" customWidth="1"/>
    <col min="14595" max="14597" width="20.6640625" style="1" customWidth="1"/>
    <col min="14598" max="14598" width="9.109375" style="1" bestFit="1" customWidth="1"/>
    <col min="14599" max="14599" width="12.6640625" style="1" bestFit="1" customWidth="1"/>
    <col min="14600" max="14600" width="11.6640625" style="1" bestFit="1" customWidth="1"/>
    <col min="14601" max="14601" width="12.6640625" style="1" bestFit="1" customWidth="1"/>
    <col min="14602" max="14602" width="10.33203125" style="1" bestFit="1" customWidth="1"/>
    <col min="14603" max="14603" width="9.33203125" style="1" bestFit="1" customWidth="1"/>
    <col min="14604" max="14848" width="9.109375" style="1"/>
    <col min="14849" max="14849" width="70.44140625" style="1" customWidth="1"/>
    <col min="14850" max="14850" width="13.33203125" style="1" customWidth="1"/>
    <col min="14851" max="14853" width="20.6640625" style="1" customWidth="1"/>
    <col min="14854" max="14854" width="9.109375" style="1" bestFit="1" customWidth="1"/>
    <col min="14855" max="14855" width="12.6640625" style="1" bestFit="1" customWidth="1"/>
    <col min="14856" max="14856" width="11.6640625" style="1" bestFit="1" customWidth="1"/>
    <col min="14857" max="14857" width="12.6640625" style="1" bestFit="1" customWidth="1"/>
    <col min="14858" max="14858" width="10.33203125" style="1" bestFit="1" customWidth="1"/>
    <col min="14859" max="14859" width="9.33203125" style="1" bestFit="1" customWidth="1"/>
    <col min="14860" max="15104" width="9.109375" style="1"/>
    <col min="15105" max="15105" width="70.44140625" style="1" customWidth="1"/>
    <col min="15106" max="15106" width="13.33203125" style="1" customWidth="1"/>
    <col min="15107" max="15109" width="20.6640625" style="1" customWidth="1"/>
    <col min="15110" max="15110" width="9.109375" style="1" bestFit="1" customWidth="1"/>
    <col min="15111" max="15111" width="12.6640625" style="1" bestFit="1" customWidth="1"/>
    <col min="15112" max="15112" width="11.6640625" style="1" bestFit="1" customWidth="1"/>
    <col min="15113" max="15113" width="12.6640625" style="1" bestFit="1" customWidth="1"/>
    <col min="15114" max="15114" width="10.33203125" style="1" bestFit="1" customWidth="1"/>
    <col min="15115" max="15115" width="9.33203125" style="1" bestFit="1" customWidth="1"/>
    <col min="15116" max="15360" width="9.109375" style="1"/>
    <col min="15361" max="15361" width="70.44140625" style="1" customWidth="1"/>
    <col min="15362" max="15362" width="13.33203125" style="1" customWidth="1"/>
    <col min="15363" max="15365" width="20.6640625" style="1" customWidth="1"/>
    <col min="15366" max="15366" width="9.109375" style="1" bestFit="1" customWidth="1"/>
    <col min="15367" max="15367" width="12.6640625" style="1" bestFit="1" customWidth="1"/>
    <col min="15368" max="15368" width="11.6640625" style="1" bestFit="1" customWidth="1"/>
    <col min="15369" max="15369" width="12.6640625" style="1" bestFit="1" customWidth="1"/>
    <col min="15370" max="15370" width="10.33203125" style="1" bestFit="1" customWidth="1"/>
    <col min="15371" max="15371" width="9.33203125" style="1" bestFit="1" customWidth="1"/>
    <col min="15372" max="15616" width="9.109375" style="1"/>
    <col min="15617" max="15617" width="70.44140625" style="1" customWidth="1"/>
    <col min="15618" max="15618" width="13.33203125" style="1" customWidth="1"/>
    <col min="15619" max="15621" width="20.6640625" style="1" customWidth="1"/>
    <col min="15622" max="15622" width="9.109375" style="1" bestFit="1" customWidth="1"/>
    <col min="15623" max="15623" width="12.6640625" style="1" bestFit="1" customWidth="1"/>
    <col min="15624" max="15624" width="11.6640625" style="1" bestFit="1" customWidth="1"/>
    <col min="15625" max="15625" width="12.6640625" style="1" bestFit="1" customWidth="1"/>
    <col min="15626" max="15626" width="10.33203125" style="1" bestFit="1" customWidth="1"/>
    <col min="15627" max="15627" width="9.33203125" style="1" bestFit="1" customWidth="1"/>
    <col min="15628" max="15872" width="9.109375" style="1"/>
    <col min="15873" max="15873" width="70.44140625" style="1" customWidth="1"/>
    <col min="15874" max="15874" width="13.33203125" style="1" customWidth="1"/>
    <col min="15875" max="15877" width="20.6640625" style="1" customWidth="1"/>
    <col min="15878" max="15878" width="9.109375" style="1" bestFit="1" customWidth="1"/>
    <col min="15879" max="15879" width="12.6640625" style="1" bestFit="1" customWidth="1"/>
    <col min="15880" max="15880" width="11.6640625" style="1" bestFit="1" customWidth="1"/>
    <col min="15881" max="15881" width="12.6640625" style="1" bestFit="1" customWidth="1"/>
    <col min="15882" max="15882" width="10.33203125" style="1" bestFit="1" customWidth="1"/>
    <col min="15883" max="15883" width="9.33203125" style="1" bestFit="1" customWidth="1"/>
    <col min="15884" max="16128" width="9.109375" style="1"/>
    <col min="16129" max="16129" width="70.44140625" style="1" customWidth="1"/>
    <col min="16130" max="16130" width="13.33203125" style="1" customWidth="1"/>
    <col min="16131" max="16133" width="20.6640625" style="1" customWidth="1"/>
    <col min="16134" max="16134" width="9.109375" style="1" bestFit="1" customWidth="1"/>
    <col min="16135" max="16135" width="12.6640625" style="1" bestFit="1" customWidth="1"/>
    <col min="16136" max="16136" width="11.6640625" style="1" bestFit="1" customWidth="1"/>
    <col min="16137" max="16137" width="12.6640625" style="1" bestFit="1" customWidth="1"/>
    <col min="16138" max="16138" width="10.33203125" style="1" bestFit="1" customWidth="1"/>
    <col min="16139" max="16139" width="9.33203125" style="1" bestFit="1" customWidth="1"/>
    <col min="16140" max="16384" width="9.109375" style="1"/>
  </cols>
  <sheetData>
    <row r="1" spans="1:6" ht="20.399999999999999" x14ac:dyDescent="0.2">
      <c r="A1" s="35" t="s">
        <v>0</v>
      </c>
      <c r="B1" s="17" t="s">
        <v>16</v>
      </c>
      <c r="C1" s="4" t="s">
        <v>1</v>
      </c>
      <c r="D1" s="4" t="s">
        <v>2</v>
      </c>
      <c r="E1" s="4" t="s">
        <v>3</v>
      </c>
      <c r="F1" s="3"/>
    </row>
    <row r="2" spans="1:6" s="7" customFormat="1" ht="11.25" customHeight="1" x14ac:dyDescent="0.2">
      <c r="A2" s="5" t="s">
        <v>5</v>
      </c>
      <c r="B2" s="36"/>
      <c r="C2" s="36"/>
      <c r="D2" s="36"/>
      <c r="E2" s="36"/>
      <c r="F2" s="6"/>
    </row>
    <row r="3" spans="1:6" s="2" customFormat="1" x14ac:dyDescent="0.2">
      <c r="A3" s="15" t="s">
        <v>17</v>
      </c>
      <c r="B3" s="15"/>
      <c r="C3" s="18">
        <f>C4-C5</f>
        <v>1127174579.24</v>
      </c>
      <c r="D3" s="18">
        <f>D4-D5</f>
        <v>763075691.74000001</v>
      </c>
      <c r="E3" s="18">
        <f>E4-E5</f>
        <v>364098887.5</v>
      </c>
      <c r="F3" s="10"/>
    </row>
    <row r="4" spans="1:6" s="2" customFormat="1" x14ac:dyDescent="0.2">
      <c r="A4" s="19" t="s">
        <v>18</v>
      </c>
      <c r="B4" s="19"/>
      <c r="C4" s="9">
        <f>1152408476.24+C29</f>
        <v>1181768687.24</v>
      </c>
      <c r="D4" s="9">
        <f>734188480.74+D29</f>
        <v>763548691.74000001</v>
      </c>
      <c r="E4" s="9">
        <v>418219995.5</v>
      </c>
      <c r="F4" s="10"/>
    </row>
    <row r="5" spans="1:6" s="2" customFormat="1" x14ac:dyDescent="0.2">
      <c r="A5" s="19" t="s">
        <v>19</v>
      </c>
      <c r="B5" s="19"/>
      <c r="C5" s="9">
        <v>54594108</v>
      </c>
      <c r="D5" s="9">
        <v>473000</v>
      </c>
      <c r="E5" s="9">
        <v>54121108</v>
      </c>
      <c r="F5" s="10"/>
    </row>
    <row r="6" spans="1:6" s="2" customFormat="1" x14ac:dyDescent="0.2">
      <c r="A6" s="19" t="s">
        <v>20</v>
      </c>
      <c r="B6" s="19"/>
      <c r="C6" s="9">
        <v>769472287.47000003</v>
      </c>
      <c r="D6" s="9">
        <v>445794336.05000001</v>
      </c>
      <c r="E6" s="9">
        <v>323677951.42000002</v>
      </c>
      <c r="F6" s="10"/>
    </row>
    <row r="7" spans="1:6" s="2" customFormat="1" x14ac:dyDescent="0.2">
      <c r="A7" s="19" t="s">
        <v>18</v>
      </c>
      <c r="B7" s="19"/>
      <c r="C7" s="9">
        <v>824066395.47000003</v>
      </c>
      <c r="D7" s="9">
        <v>446267336.05000001</v>
      </c>
      <c r="E7" s="9">
        <v>377799059.42000002</v>
      </c>
      <c r="F7" s="10"/>
    </row>
    <row r="8" spans="1:6" s="2" customFormat="1" x14ac:dyDescent="0.2">
      <c r="A8" s="19" t="s">
        <v>19</v>
      </c>
      <c r="B8" s="19"/>
      <c r="C8" s="9">
        <v>54594108</v>
      </c>
      <c r="D8" s="9">
        <v>473000</v>
      </c>
      <c r="E8" s="9">
        <v>54121108</v>
      </c>
      <c r="F8" s="10"/>
    </row>
    <row r="9" spans="1:6" s="2" customFormat="1" x14ac:dyDescent="0.2">
      <c r="A9" s="19" t="s">
        <v>17</v>
      </c>
      <c r="B9" s="19" t="s">
        <v>21</v>
      </c>
      <c r="C9" s="9">
        <v>769472287.47000003</v>
      </c>
      <c r="D9" s="9">
        <v>445794336.05000001</v>
      </c>
      <c r="E9" s="9">
        <v>323677951.42000002</v>
      </c>
      <c r="F9" s="10"/>
    </row>
    <row r="10" spans="1:6" s="2" customFormat="1" x14ac:dyDescent="0.2">
      <c r="A10" s="19" t="s">
        <v>22</v>
      </c>
      <c r="B10" s="19" t="s">
        <v>23</v>
      </c>
      <c r="C10" s="9">
        <v>817642916.97000003</v>
      </c>
      <c r="D10" s="9">
        <v>445794336.05000001</v>
      </c>
      <c r="E10" s="9">
        <v>371848580.92000002</v>
      </c>
      <c r="F10" s="10"/>
    </row>
    <row r="11" spans="1:6" x14ac:dyDescent="0.2">
      <c r="A11" s="19" t="s">
        <v>24</v>
      </c>
      <c r="B11" s="19" t="s">
        <v>25</v>
      </c>
      <c r="C11" s="9">
        <v>692982199.87</v>
      </c>
      <c r="D11" s="9">
        <v>399780853.16000003</v>
      </c>
      <c r="E11" s="9">
        <v>293201346.70999998</v>
      </c>
      <c r="F11" s="3"/>
    </row>
    <row r="12" spans="1:6" x14ac:dyDescent="0.2">
      <c r="A12" s="19" t="s">
        <v>18</v>
      </c>
      <c r="B12" s="19"/>
      <c r="C12" s="9">
        <v>694059196.87</v>
      </c>
      <c r="D12" s="9">
        <v>399780853.16000003</v>
      </c>
      <c r="E12" s="9">
        <v>294278343.70999998</v>
      </c>
      <c r="F12" s="3"/>
    </row>
    <row r="13" spans="1:6" s="2" customFormat="1" x14ac:dyDescent="0.2">
      <c r="A13" s="19" t="s">
        <v>19</v>
      </c>
      <c r="B13" s="19"/>
      <c r="C13" s="9">
        <v>1076997</v>
      </c>
      <c r="D13" s="9" t="s">
        <v>4</v>
      </c>
      <c r="E13" s="9">
        <v>1076997</v>
      </c>
      <c r="F13" s="10"/>
    </row>
    <row r="14" spans="1:6" x14ac:dyDescent="0.2">
      <c r="A14" s="19" t="s">
        <v>26</v>
      </c>
      <c r="B14" s="19" t="s">
        <v>27</v>
      </c>
      <c r="C14" s="9">
        <v>121410277.09999999</v>
      </c>
      <c r="D14" s="9">
        <v>44143432.890000001</v>
      </c>
      <c r="E14" s="9">
        <v>77266844.209999993</v>
      </c>
      <c r="F14" s="3"/>
    </row>
    <row r="15" spans="1:6" x14ac:dyDescent="0.2">
      <c r="A15" s="19" t="s">
        <v>18</v>
      </c>
      <c r="B15" s="19"/>
      <c r="C15" s="9">
        <v>122648745.09999999</v>
      </c>
      <c r="D15" s="9">
        <v>44616432.890000001</v>
      </c>
      <c r="E15" s="9">
        <v>78032312.209999993</v>
      </c>
      <c r="F15" s="3"/>
    </row>
    <row r="16" spans="1:6" x14ac:dyDescent="0.2">
      <c r="A16" s="19" t="s">
        <v>19</v>
      </c>
      <c r="B16" s="19"/>
      <c r="C16" s="9">
        <v>1238468</v>
      </c>
      <c r="D16" s="9">
        <v>473000</v>
      </c>
      <c r="E16" s="9">
        <v>765468</v>
      </c>
      <c r="F16" s="3"/>
    </row>
    <row r="17" spans="1:6" x14ac:dyDescent="0.2">
      <c r="A17" s="19" t="s">
        <v>28</v>
      </c>
      <c r="B17" s="19" t="s">
        <v>29</v>
      </c>
      <c r="C17" s="9">
        <v>3250440</v>
      </c>
      <c r="D17" s="9">
        <v>1870050</v>
      </c>
      <c r="E17" s="9">
        <v>1380390</v>
      </c>
      <c r="F17" s="3"/>
    </row>
    <row r="18" spans="1:6" x14ac:dyDescent="0.2">
      <c r="A18" s="19" t="s">
        <v>18</v>
      </c>
      <c r="B18" s="19"/>
      <c r="C18" s="9">
        <v>3250440</v>
      </c>
      <c r="D18" s="9">
        <v>1870050</v>
      </c>
      <c r="E18" s="9">
        <v>1380390</v>
      </c>
      <c r="F18" s="3"/>
    </row>
    <row r="19" spans="1:6" x14ac:dyDescent="0.2">
      <c r="A19" s="19" t="s">
        <v>30</v>
      </c>
      <c r="B19" s="19" t="s">
        <v>31</v>
      </c>
      <c r="C19" s="9">
        <v>58013.5</v>
      </c>
      <c r="D19" s="9" t="s">
        <v>4</v>
      </c>
      <c r="E19" s="9">
        <v>58013.5</v>
      </c>
      <c r="F19" s="3"/>
    </row>
    <row r="20" spans="1:6" x14ac:dyDescent="0.2">
      <c r="A20" s="19" t="s">
        <v>32</v>
      </c>
      <c r="B20" s="19" t="s">
        <v>33</v>
      </c>
      <c r="C20" s="9">
        <v>58013.5</v>
      </c>
      <c r="D20" s="9" t="s">
        <v>4</v>
      </c>
      <c r="E20" s="9">
        <v>58013.5</v>
      </c>
      <c r="F20" s="3"/>
    </row>
    <row r="21" spans="1:6" x14ac:dyDescent="0.2">
      <c r="A21" s="19" t="s">
        <v>18</v>
      </c>
      <c r="B21" s="19"/>
      <c r="C21" s="9">
        <v>178013.5</v>
      </c>
      <c r="D21" s="9" t="s">
        <v>4</v>
      </c>
      <c r="E21" s="9">
        <v>178013.5</v>
      </c>
      <c r="F21" s="3"/>
    </row>
    <row r="22" spans="1:6" x14ac:dyDescent="0.2">
      <c r="A22" s="19" t="s">
        <v>19</v>
      </c>
      <c r="B22" s="19"/>
      <c r="C22" s="9">
        <v>120000</v>
      </c>
      <c r="D22" s="9" t="s">
        <v>4</v>
      </c>
      <c r="E22" s="9">
        <v>120000</v>
      </c>
    </row>
    <row r="23" spans="1:6" x14ac:dyDescent="0.2">
      <c r="A23" s="19" t="s">
        <v>34</v>
      </c>
      <c r="B23" s="19" t="s">
        <v>35</v>
      </c>
      <c r="C23" s="9">
        <v>-48228643</v>
      </c>
      <c r="D23" s="9" t="s">
        <v>4</v>
      </c>
      <c r="E23" s="9">
        <v>-48228643</v>
      </c>
    </row>
    <row r="24" spans="1:6" x14ac:dyDescent="0.2">
      <c r="A24" s="19" t="s">
        <v>36</v>
      </c>
      <c r="B24" s="19" t="s">
        <v>37</v>
      </c>
      <c r="C24" s="9">
        <v>-48228643</v>
      </c>
      <c r="D24" s="9" t="s">
        <v>4</v>
      </c>
      <c r="E24" s="9">
        <v>-48228643</v>
      </c>
    </row>
    <row r="25" spans="1:6" x14ac:dyDescent="0.2">
      <c r="A25" s="19" t="s">
        <v>18</v>
      </c>
      <c r="B25" s="19"/>
      <c r="C25" s="9">
        <v>3930000</v>
      </c>
      <c r="D25" s="9" t="s">
        <v>4</v>
      </c>
      <c r="E25" s="9">
        <v>3930000</v>
      </c>
    </row>
    <row r="26" spans="1:6" x14ac:dyDescent="0.2">
      <c r="A26" s="19" t="s">
        <v>19</v>
      </c>
      <c r="B26" s="19"/>
      <c r="C26" s="9">
        <v>52158643</v>
      </c>
      <c r="D26" s="9" t="s">
        <v>4</v>
      </c>
      <c r="E26" s="9">
        <v>52158643</v>
      </c>
    </row>
    <row r="27" spans="1:6" x14ac:dyDescent="0.2">
      <c r="A27" s="11" t="s">
        <v>6</v>
      </c>
      <c r="B27" s="19"/>
      <c r="C27" s="9">
        <f>328342080.77+C29</f>
        <v>357702291.76999998</v>
      </c>
      <c r="D27" s="9">
        <f>287921144.69+D29</f>
        <v>317281355.69</v>
      </c>
      <c r="E27" s="9">
        <v>40420936.079999998</v>
      </c>
    </row>
    <row r="28" spans="1:6" x14ac:dyDescent="0.2">
      <c r="A28" s="20" t="s">
        <v>7</v>
      </c>
      <c r="B28" s="16"/>
      <c r="C28" s="16">
        <f>C29</f>
        <v>29360211</v>
      </c>
      <c r="D28" s="16">
        <f>D29</f>
        <v>29360211</v>
      </c>
      <c r="E28" s="16">
        <v>0</v>
      </c>
    </row>
    <row r="29" spans="1:6" x14ac:dyDescent="0.2">
      <c r="A29" s="8" t="s">
        <v>18</v>
      </c>
      <c r="B29" s="8"/>
      <c r="C29" s="9">
        <v>29360211</v>
      </c>
      <c r="D29" s="9">
        <v>29360211</v>
      </c>
      <c r="E29" s="9"/>
    </row>
    <row r="30" spans="1:6" x14ac:dyDescent="0.2">
      <c r="A30" s="21" t="s">
        <v>38</v>
      </c>
      <c r="B30" s="37"/>
      <c r="C30" s="37"/>
      <c r="D30" s="37"/>
      <c r="E30" s="37"/>
      <c r="F30" s="6"/>
    </row>
    <row r="31" spans="1:6" ht="15.75" customHeight="1" x14ac:dyDescent="0.2">
      <c r="A31" s="22" t="s">
        <v>17</v>
      </c>
      <c r="B31" s="23"/>
      <c r="C31" s="24">
        <v>876896649.23000002</v>
      </c>
      <c r="D31" s="24">
        <v>875934129.23000002</v>
      </c>
      <c r="E31" s="24">
        <v>962520</v>
      </c>
      <c r="F31" s="6"/>
    </row>
    <row r="32" spans="1:6" ht="12.75" customHeight="1" x14ac:dyDescent="0.2">
      <c r="A32" s="5" t="s">
        <v>8</v>
      </c>
      <c r="B32" s="36"/>
      <c r="C32" s="36"/>
      <c r="D32" s="36"/>
      <c r="E32" s="36"/>
    </row>
    <row r="33" spans="1:9" s="2" customFormat="1" x14ac:dyDescent="0.2">
      <c r="A33" s="15" t="s">
        <v>17</v>
      </c>
      <c r="B33" s="15"/>
      <c r="C33" s="18">
        <f>C34-C36</f>
        <v>11324723409.810001</v>
      </c>
      <c r="D33" s="18">
        <f>D34-D36</f>
        <v>10843104724.49</v>
      </c>
      <c r="E33" s="18">
        <f>E34-E36</f>
        <v>481618685.31999999</v>
      </c>
      <c r="F33" s="10"/>
    </row>
    <row r="34" spans="1:9" s="25" customFormat="1" ht="10.8" x14ac:dyDescent="0.25">
      <c r="A34" s="19" t="s">
        <v>18</v>
      </c>
      <c r="B34" s="19"/>
      <c r="C34" s="9">
        <f>4953302109.81+C35</f>
        <v>11324793409.810001</v>
      </c>
      <c r="D34" s="9">
        <f>4471683424.49+D35</f>
        <v>10843174724.49</v>
      </c>
      <c r="E34" s="9">
        <v>481618685.31999999</v>
      </c>
      <c r="G34" s="26"/>
      <c r="H34" s="26"/>
      <c r="I34" s="26"/>
    </row>
    <row r="35" spans="1:9" s="25" customFormat="1" ht="10.8" x14ac:dyDescent="0.25">
      <c r="A35" s="27" t="s">
        <v>39</v>
      </c>
      <c r="B35" s="28"/>
      <c r="C35" s="29">
        <v>6371491300</v>
      </c>
      <c r="D35" s="29">
        <v>6371491300</v>
      </c>
      <c r="E35" s="29">
        <v>0</v>
      </c>
      <c r="G35" s="26"/>
      <c r="H35" s="26"/>
      <c r="I35" s="26"/>
    </row>
    <row r="36" spans="1:9" s="2" customFormat="1" x14ac:dyDescent="0.2">
      <c r="A36" s="19" t="s">
        <v>19</v>
      </c>
      <c r="B36" s="19"/>
      <c r="C36" s="9">
        <v>70000</v>
      </c>
      <c r="D36" s="9">
        <v>70000</v>
      </c>
      <c r="E36" s="9" t="s">
        <v>4</v>
      </c>
      <c r="F36" s="10"/>
    </row>
    <row r="37" spans="1:9" s="30" customFormat="1" ht="10.8" x14ac:dyDescent="0.25">
      <c r="A37" s="19" t="s">
        <v>20</v>
      </c>
      <c r="B37" s="19"/>
      <c r="C37" s="9">
        <f>4871021242.06+C39</f>
        <v>11242512542.060001</v>
      </c>
      <c r="D37" s="9">
        <f>4392692174.74+D39</f>
        <v>10764183474.74</v>
      </c>
      <c r="E37" s="9">
        <v>478329067.31999999</v>
      </c>
      <c r="G37" s="31"/>
      <c r="H37" s="31"/>
      <c r="I37" s="31"/>
    </row>
    <row r="38" spans="1:9" x14ac:dyDescent="0.2">
      <c r="A38" s="19" t="s">
        <v>18</v>
      </c>
      <c r="B38" s="19"/>
      <c r="C38" s="9">
        <f>4871091242.06+C39</f>
        <v>11242582542.060001</v>
      </c>
      <c r="D38" s="9">
        <f>4392762174.74+D39</f>
        <v>10764253474.74</v>
      </c>
      <c r="E38" s="9">
        <v>478329067.31999999</v>
      </c>
      <c r="G38" s="32"/>
      <c r="H38" s="32"/>
      <c r="I38" s="32"/>
    </row>
    <row r="39" spans="1:9" s="25" customFormat="1" ht="10.8" x14ac:dyDescent="0.25">
      <c r="A39" s="27" t="s">
        <v>39</v>
      </c>
      <c r="B39" s="28"/>
      <c r="C39" s="29">
        <v>6371491300</v>
      </c>
      <c r="D39" s="29">
        <v>6371491300</v>
      </c>
      <c r="E39" s="29">
        <v>0</v>
      </c>
      <c r="G39" s="26"/>
      <c r="H39" s="26"/>
      <c r="I39" s="26"/>
    </row>
    <row r="40" spans="1:9" s="25" customFormat="1" ht="10.8" x14ac:dyDescent="0.25">
      <c r="A40" s="19" t="s">
        <v>19</v>
      </c>
      <c r="B40" s="19"/>
      <c r="C40" s="9">
        <v>70000</v>
      </c>
      <c r="D40" s="9">
        <v>70000</v>
      </c>
      <c r="E40" s="9" t="s">
        <v>4</v>
      </c>
      <c r="G40" s="26"/>
      <c r="H40" s="26"/>
      <c r="I40" s="26"/>
    </row>
    <row r="41" spans="1:9" ht="11.25" customHeight="1" x14ac:dyDescent="0.2">
      <c r="A41" s="19" t="s">
        <v>17</v>
      </c>
      <c r="B41" s="19" t="s">
        <v>21</v>
      </c>
      <c r="C41" s="9">
        <f>4871021242.06+C45</f>
        <v>11242512542.060001</v>
      </c>
      <c r="D41" s="9">
        <f>4392692174.74+D45</f>
        <v>10764183474.74</v>
      </c>
      <c r="E41" s="9">
        <v>478329067.31999999</v>
      </c>
    </row>
    <row r="42" spans="1:9" s="2" customFormat="1" x14ac:dyDescent="0.2">
      <c r="A42" s="19" t="s">
        <v>22</v>
      </c>
      <c r="B42" s="19" t="s">
        <v>23</v>
      </c>
      <c r="C42" s="9">
        <f>4441117659.55+C45</f>
        <v>10812608959.549999</v>
      </c>
      <c r="D42" s="9">
        <f>3973601392.23+D45</f>
        <v>10345092692.23</v>
      </c>
      <c r="E42" s="9">
        <v>467516267.31999999</v>
      </c>
      <c r="F42" s="10"/>
    </row>
    <row r="43" spans="1:9" s="2" customFormat="1" x14ac:dyDescent="0.2">
      <c r="A43" s="19" t="s">
        <v>24</v>
      </c>
      <c r="B43" s="19" t="s">
        <v>25</v>
      </c>
      <c r="C43" s="9">
        <f>4001980491.44+C45</f>
        <v>10373471791.440001</v>
      </c>
      <c r="D43" s="9">
        <f>3825065749.12+D45</f>
        <v>10196557049.119999</v>
      </c>
      <c r="E43" s="9">
        <v>176914742.31999999</v>
      </c>
      <c r="F43" s="10"/>
    </row>
    <row r="44" spans="1:9" x14ac:dyDescent="0.2">
      <c r="A44" s="19" t="s">
        <v>18</v>
      </c>
      <c r="B44" s="19"/>
      <c r="C44" s="9">
        <f>4001980491.44+C45</f>
        <v>10373471791.440001</v>
      </c>
      <c r="D44" s="9">
        <f>3825065749.12+D45</f>
        <v>10196557049.119999</v>
      </c>
      <c r="E44" s="9">
        <v>176914742.31999999</v>
      </c>
      <c r="G44" s="32"/>
      <c r="H44" s="32"/>
      <c r="I44" s="32"/>
    </row>
    <row r="45" spans="1:9" s="25" customFormat="1" ht="10.8" x14ac:dyDescent="0.25">
      <c r="A45" s="27" t="s">
        <v>39</v>
      </c>
      <c r="B45" s="28"/>
      <c r="C45" s="29">
        <v>6371491300</v>
      </c>
      <c r="D45" s="29">
        <v>6371491300</v>
      </c>
      <c r="E45" s="29">
        <v>0</v>
      </c>
      <c r="G45" s="26"/>
      <c r="H45" s="26"/>
      <c r="I45" s="26"/>
    </row>
    <row r="46" spans="1:9" ht="11.25" customHeight="1" x14ac:dyDescent="0.2">
      <c r="A46" s="19" t="s">
        <v>26</v>
      </c>
      <c r="B46" s="19" t="s">
        <v>27</v>
      </c>
      <c r="C46" s="9">
        <v>431478108.11000001</v>
      </c>
      <c r="D46" s="9">
        <v>140953190.11000001</v>
      </c>
      <c r="E46" s="9">
        <v>290524918</v>
      </c>
    </row>
    <row r="47" spans="1:9" s="2" customFormat="1" x14ac:dyDescent="0.2">
      <c r="A47" s="19" t="s">
        <v>18</v>
      </c>
      <c r="B47" s="19"/>
      <c r="C47" s="9">
        <v>431548108.11000001</v>
      </c>
      <c r="D47" s="9">
        <v>141023190.11000001</v>
      </c>
      <c r="E47" s="9">
        <v>290524918</v>
      </c>
      <c r="F47" s="10"/>
    </row>
    <row r="48" spans="1:9" s="30" customFormat="1" ht="10.8" x14ac:dyDescent="0.25">
      <c r="A48" s="19" t="s">
        <v>19</v>
      </c>
      <c r="B48" s="19"/>
      <c r="C48" s="9">
        <v>70000</v>
      </c>
      <c r="D48" s="9">
        <v>70000</v>
      </c>
      <c r="E48" s="9" t="s">
        <v>4</v>
      </c>
      <c r="G48" s="31"/>
      <c r="H48" s="31"/>
      <c r="I48" s="31"/>
    </row>
    <row r="49" spans="1:9" x14ac:dyDescent="0.2">
      <c r="A49" s="19" t="s">
        <v>28</v>
      </c>
      <c r="B49" s="19" t="s">
        <v>29</v>
      </c>
      <c r="C49" s="9">
        <v>7659060</v>
      </c>
      <c r="D49" s="9">
        <v>7582453</v>
      </c>
      <c r="E49" s="9">
        <v>76607</v>
      </c>
      <c r="G49" s="32"/>
      <c r="I49" s="32"/>
    </row>
    <row r="50" spans="1:9" s="30" customFormat="1" ht="10.8" x14ac:dyDescent="0.25">
      <c r="A50" s="19" t="s">
        <v>18</v>
      </c>
      <c r="B50" s="19"/>
      <c r="C50" s="9">
        <v>7659060</v>
      </c>
      <c r="D50" s="9">
        <v>7582453</v>
      </c>
      <c r="E50" s="9">
        <v>76607</v>
      </c>
      <c r="G50" s="31"/>
      <c r="H50" s="31"/>
      <c r="I50" s="31"/>
    </row>
    <row r="51" spans="1:9" x14ac:dyDescent="0.2">
      <c r="A51" s="19" t="s">
        <v>30</v>
      </c>
      <c r="B51" s="19" t="s">
        <v>31</v>
      </c>
      <c r="C51" s="9">
        <v>429903582.50999999</v>
      </c>
      <c r="D51" s="9">
        <v>419090782.50999999</v>
      </c>
      <c r="E51" s="9">
        <v>10812800</v>
      </c>
      <c r="G51" s="32"/>
      <c r="H51" s="32"/>
      <c r="I51" s="32"/>
    </row>
    <row r="52" spans="1:9" x14ac:dyDescent="0.2">
      <c r="A52" s="19" t="s">
        <v>40</v>
      </c>
      <c r="B52" s="19" t="s">
        <v>41</v>
      </c>
      <c r="C52" s="9">
        <v>419090782.50999999</v>
      </c>
      <c r="D52" s="9">
        <v>419090782.50999999</v>
      </c>
      <c r="E52" s="9" t="s">
        <v>4</v>
      </c>
      <c r="G52" s="32"/>
      <c r="H52" s="32"/>
      <c r="I52" s="32"/>
    </row>
    <row r="53" spans="1:9" x14ac:dyDescent="0.2">
      <c r="A53" s="19" t="s">
        <v>18</v>
      </c>
      <c r="B53" s="19"/>
      <c r="C53" s="9">
        <v>419090782.50999999</v>
      </c>
      <c r="D53" s="9">
        <v>419090782.50999999</v>
      </c>
      <c r="E53" s="9" t="s">
        <v>4</v>
      </c>
      <c r="F53" s="3"/>
    </row>
    <row r="54" spans="1:9" ht="11.25" customHeight="1" x14ac:dyDescent="0.2">
      <c r="A54" s="19" t="s">
        <v>32</v>
      </c>
      <c r="B54" s="19" t="s">
        <v>33</v>
      </c>
      <c r="C54" s="9">
        <v>10812800</v>
      </c>
      <c r="D54" s="9" t="s">
        <v>4</v>
      </c>
      <c r="E54" s="9">
        <v>10812800</v>
      </c>
    </row>
    <row r="55" spans="1:9" s="2" customFormat="1" x14ac:dyDescent="0.2">
      <c r="A55" s="19" t="s">
        <v>18</v>
      </c>
      <c r="B55" s="19"/>
      <c r="C55" s="9">
        <v>10812800</v>
      </c>
      <c r="D55" s="9" t="s">
        <v>4</v>
      </c>
      <c r="E55" s="9">
        <v>10812800</v>
      </c>
      <c r="F55" s="10"/>
    </row>
    <row r="56" spans="1:9" ht="11.25" customHeight="1" x14ac:dyDescent="0.2">
      <c r="A56" s="11" t="s">
        <v>6</v>
      </c>
      <c r="B56" s="19"/>
      <c r="C56" s="9">
        <v>82210867.75</v>
      </c>
      <c r="D56" s="9">
        <v>78921249.75</v>
      </c>
      <c r="E56" s="9">
        <v>3289618</v>
      </c>
    </row>
    <row r="57" spans="1:9" s="2" customFormat="1" x14ac:dyDescent="0.2">
      <c r="A57" s="19" t="s">
        <v>18</v>
      </c>
      <c r="B57" s="19"/>
      <c r="C57" s="9">
        <v>82210867.75</v>
      </c>
      <c r="D57" s="9">
        <v>78921249.75</v>
      </c>
      <c r="E57" s="9">
        <v>3289618</v>
      </c>
      <c r="F57" s="10"/>
    </row>
    <row r="58" spans="1:9" ht="11.25" customHeight="1" x14ac:dyDescent="0.2">
      <c r="A58" s="5" t="s">
        <v>9</v>
      </c>
      <c r="B58" s="36"/>
      <c r="C58" s="36"/>
      <c r="D58" s="36"/>
      <c r="E58" s="36"/>
    </row>
    <row r="59" spans="1:9" s="2" customFormat="1" x14ac:dyDescent="0.2">
      <c r="A59" s="15" t="s">
        <v>17</v>
      </c>
      <c r="B59" s="15"/>
      <c r="C59" s="18">
        <f>C60-C61</f>
        <v>19259224</v>
      </c>
      <c r="D59" s="18">
        <f>D60-D61</f>
        <v>19259224</v>
      </c>
      <c r="E59" s="18">
        <f>E60-E61</f>
        <v>0</v>
      </c>
      <c r="F59" s="10"/>
    </row>
    <row r="60" spans="1:9" s="30" customFormat="1" ht="10.8" x14ac:dyDescent="0.25">
      <c r="A60" s="19" t="s">
        <v>18</v>
      </c>
      <c r="B60" s="19"/>
      <c r="C60" s="9">
        <v>19419224</v>
      </c>
      <c r="D60" s="9">
        <v>19419224</v>
      </c>
      <c r="E60" s="9" t="s">
        <v>4</v>
      </c>
      <c r="G60" s="31"/>
      <c r="H60" s="31"/>
      <c r="I60" s="31"/>
    </row>
    <row r="61" spans="1:9" x14ac:dyDescent="0.2">
      <c r="A61" s="19" t="s">
        <v>19</v>
      </c>
      <c r="B61" s="19"/>
      <c r="C61" s="9">
        <v>160000</v>
      </c>
      <c r="D61" s="9">
        <v>160000</v>
      </c>
      <c r="E61" s="9" t="s">
        <v>4</v>
      </c>
      <c r="G61" s="32"/>
      <c r="H61" s="32"/>
      <c r="I61" s="32"/>
    </row>
    <row r="62" spans="1:9" x14ac:dyDescent="0.2">
      <c r="A62" s="19" t="s">
        <v>20</v>
      </c>
      <c r="B62" s="19"/>
      <c r="C62" s="9">
        <v>8846500</v>
      </c>
      <c r="D62" s="9">
        <v>8846500</v>
      </c>
      <c r="E62" s="9" t="s">
        <v>4</v>
      </c>
      <c r="F62" s="3"/>
    </row>
    <row r="63" spans="1:9" s="30" customFormat="1" ht="10.8" x14ac:dyDescent="0.25">
      <c r="A63" s="19" t="s">
        <v>18</v>
      </c>
      <c r="B63" s="19"/>
      <c r="C63" s="9">
        <v>9006500</v>
      </c>
      <c r="D63" s="9">
        <v>9006500</v>
      </c>
      <c r="E63" s="9" t="s">
        <v>4</v>
      </c>
      <c r="G63" s="31"/>
      <c r="H63" s="31"/>
      <c r="I63" s="31"/>
    </row>
    <row r="64" spans="1:9" s="2" customFormat="1" x14ac:dyDescent="0.2">
      <c r="A64" s="19" t="s">
        <v>19</v>
      </c>
      <c r="B64" s="19"/>
      <c r="C64" s="9">
        <v>160000</v>
      </c>
      <c r="D64" s="9">
        <v>160000</v>
      </c>
      <c r="E64" s="9" t="s">
        <v>4</v>
      </c>
      <c r="F64" s="10"/>
    </row>
    <row r="65" spans="1:9" x14ac:dyDescent="0.2">
      <c r="A65" s="19" t="s">
        <v>17</v>
      </c>
      <c r="B65" s="19" t="s">
        <v>21</v>
      </c>
      <c r="C65" s="9">
        <v>8846500</v>
      </c>
      <c r="D65" s="9">
        <v>8846500</v>
      </c>
      <c r="E65" s="9" t="s">
        <v>4</v>
      </c>
      <c r="F65" s="3"/>
    </row>
    <row r="66" spans="1:9" s="2" customFormat="1" x14ac:dyDescent="0.2">
      <c r="A66" s="19" t="s">
        <v>22</v>
      </c>
      <c r="B66" s="19" t="s">
        <v>23</v>
      </c>
      <c r="C66" s="9">
        <v>8846500</v>
      </c>
      <c r="D66" s="9">
        <v>8846500</v>
      </c>
      <c r="E66" s="9" t="s">
        <v>4</v>
      </c>
      <c r="F66" s="10"/>
    </row>
    <row r="67" spans="1:9" s="30" customFormat="1" ht="10.8" x14ac:dyDescent="0.25">
      <c r="A67" s="19" t="s">
        <v>24</v>
      </c>
      <c r="B67" s="19" t="s">
        <v>25</v>
      </c>
      <c r="C67" s="9">
        <v>5200000</v>
      </c>
      <c r="D67" s="9">
        <v>5200000</v>
      </c>
      <c r="E67" s="9" t="s">
        <v>4</v>
      </c>
      <c r="G67" s="31"/>
      <c r="H67" s="31"/>
      <c r="I67" s="31"/>
    </row>
    <row r="68" spans="1:9" ht="11.25" customHeight="1" x14ac:dyDescent="0.2">
      <c r="A68" s="19" t="s">
        <v>18</v>
      </c>
      <c r="B68" s="19"/>
      <c r="C68" s="9">
        <v>5200000</v>
      </c>
      <c r="D68" s="9">
        <v>5200000</v>
      </c>
      <c r="E68" s="9" t="s">
        <v>4</v>
      </c>
    </row>
    <row r="69" spans="1:9" s="2" customFormat="1" x14ac:dyDescent="0.2">
      <c r="A69" s="19" t="s">
        <v>26</v>
      </c>
      <c r="B69" s="19" t="s">
        <v>27</v>
      </c>
      <c r="C69" s="9">
        <v>3646500</v>
      </c>
      <c r="D69" s="9">
        <v>3646500</v>
      </c>
      <c r="E69" s="9" t="s">
        <v>4</v>
      </c>
      <c r="F69" s="10"/>
    </row>
    <row r="70" spans="1:9" ht="11.25" customHeight="1" x14ac:dyDescent="0.2">
      <c r="A70" s="19" t="s">
        <v>18</v>
      </c>
      <c r="B70" s="19"/>
      <c r="C70" s="9">
        <v>3806500</v>
      </c>
      <c r="D70" s="9">
        <v>3806500</v>
      </c>
      <c r="E70" s="9" t="s">
        <v>4</v>
      </c>
    </row>
    <row r="71" spans="1:9" s="25" customFormat="1" ht="10.8" x14ac:dyDescent="0.25">
      <c r="A71" s="19" t="s">
        <v>19</v>
      </c>
      <c r="B71" s="19"/>
      <c r="C71" s="9">
        <v>160000</v>
      </c>
      <c r="D71" s="9">
        <v>160000</v>
      </c>
      <c r="E71" s="9" t="s">
        <v>4</v>
      </c>
      <c r="G71" s="26"/>
      <c r="H71" s="26"/>
      <c r="I71" s="26"/>
    </row>
    <row r="72" spans="1:9" s="2" customFormat="1" x14ac:dyDescent="0.2">
      <c r="A72" s="11" t="s">
        <v>6</v>
      </c>
      <c r="B72" s="19"/>
      <c r="C72" s="9">
        <v>10412724</v>
      </c>
      <c r="D72" s="9">
        <v>10412724</v>
      </c>
      <c r="E72" s="9" t="s">
        <v>4</v>
      </c>
      <c r="F72" s="10"/>
    </row>
    <row r="73" spans="1:9" s="30" customFormat="1" ht="10.8" x14ac:dyDescent="0.25">
      <c r="A73" s="19" t="s">
        <v>18</v>
      </c>
      <c r="B73" s="19"/>
      <c r="C73" s="9">
        <v>10412724</v>
      </c>
      <c r="D73" s="9">
        <v>10412724</v>
      </c>
      <c r="E73" s="9" t="s">
        <v>4</v>
      </c>
      <c r="G73" s="31"/>
      <c r="H73" s="31"/>
      <c r="I73" s="31"/>
    </row>
    <row r="74" spans="1:9" ht="11.25" customHeight="1" x14ac:dyDescent="0.2">
      <c r="A74" s="12" t="s">
        <v>10</v>
      </c>
      <c r="B74" s="36"/>
      <c r="C74" s="36"/>
      <c r="D74" s="36"/>
      <c r="E74" s="36"/>
    </row>
    <row r="75" spans="1:9" s="2" customFormat="1" x14ac:dyDescent="0.2">
      <c r="A75" s="15" t="s">
        <v>17</v>
      </c>
      <c r="B75" s="15"/>
      <c r="C75" s="18">
        <f>C76-C77</f>
        <v>1947415518.96</v>
      </c>
      <c r="D75" s="18">
        <f>D76-D77</f>
        <v>368361376.17000002</v>
      </c>
      <c r="E75" s="18">
        <f>E76-E77</f>
        <v>1579054142.79</v>
      </c>
      <c r="F75" s="10"/>
    </row>
    <row r="76" spans="1:9" s="2" customFormat="1" x14ac:dyDescent="0.2">
      <c r="A76" s="19" t="s">
        <v>18</v>
      </c>
      <c r="B76" s="19"/>
      <c r="C76" s="9">
        <v>1956965789.21</v>
      </c>
      <c r="D76" s="9">
        <v>368361376.17000002</v>
      </c>
      <c r="E76" s="9">
        <v>1588604413.04</v>
      </c>
      <c r="F76" s="10"/>
    </row>
    <row r="77" spans="1:9" x14ac:dyDescent="0.2">
      <c r="A77" s="19" t="s">
        <v>19</v>
      </c>
      <c r="B77" s="19"/>
      <c r="C77" s="9">
        <v>9550270.25</v>
      </c>
      <c r="D77" s="9" t="s">
        <v>4</v>
      </c>
      <c r="E77" s="9">
        <v>9550270.25</v>
      </c>
      <c r="F77" s="3"/>
    </row>
    <row r="78" spans="1:9" s="30" customFormat="1" ht="10.8" x14ac:dyDescent="0.25">
      <c r="A78" s="19" t="s">
        <v>20</v>
      </c>
      <c r="B78" s="19"/>
      <c r="C78" s="9">
        <v>1934917586.96</v>
      </c>
      <c r="D78" s="9">
        <v>368361376.17000002</v>
      </c>
      <c r="E78" s="9">
        <v>1566556210.79</v>
      </c>
      <c r="G78" s="31"/>
      <c r="H78" s="31"/>
      <c r="I78" s="31"/>
    </row>
    <row r="79" spans="1:9" s="25" customFormat="1" ht="10.8" x14ac:dyDescent="0.25">
      <c r="A79" s="19" t="s">
        <v>18</v>
      </c>
      <c r="B79" s="19"/>
      <c r="C79" s="9">
        <v>1944467857.21</v>
      </c>
      <c r="D79" s="9">
        <v>368361376.17000002</v>
      </c>
      <c r="E79" s="9">
        <v>1576106481.04</v>
      </c>
      <c r="G79" s="26"/>
      <c r="H79" s="26"/>
      <c r="I79" s="26"/>
    </row>
    <row r="80" spans="1:9" x14ac:dyDescent="0.2">
      <c r="A80" s="19" t="s">
        <v>19</v>
      </c>
      <c r="B80" s="19"/>
      <c r="C80" s="9">
        <v>9550270.25</v>
      </c>
      <c r="D80" s="9" t="s">
        <v>4</v>
      </c>
      <c r="E80" s="9">
        <v>9550270.25</v>
      </c>
      <c r="F80" s="3"/>
    </row>
    <row r="81" spans="1:9" x14ac:dyDescent="0.2">
      <c r="A81" s="19" t="s">
        <v>17</v>
      </c>
      <c r="B81" s="19" t="s">
        <v>21</v>
      </c>
      <c r="C81" s="9">
        <v>1934917586.96</v>
      </c>
      <c r="D81" s="9">
        <v>368361376.17000002</v>
      </c>
      <c r="E81" s="9">
        <v>1566556210.79</v>
      </c>
      <c r="F81" s="3"/>
    </row>
    <row r="82" spans="1:9" x14ac:dyDescent="0.2">
      <c r="A82" s="19" t="s">
        <v>22</v>
      </c>
      <c r="B82" s="19" t="s">
        <v>23</v>
      </c>
      <c r="C82" s="9">
        <v>1941741079.96</v>
      </c>
      <c r="D82" s="9">
        <v>368361376.17000002</v>
      </c>
      <c r="E82" s="9">
        <v>1573379703.79</v>
      </c>
      <c r="F82" s="3"/>
    </row>
    <row r="83" spans="1:9" ht="11.25" customHeight="1" x14ac:dyDescent="0.2">
      <c r="A83" s="19" t="s">
        <v>24</v>
      </c>
      <c r="B83" s="19" t="s">
        <v>25</v>
      </c>
      <c r="C83" s="9">
        <v>1770067158.5699999</v>
      </c>
      <c r="D83" s="9">
        <v>368091629.17000002</v>
      </c>
      <c r="E83" s="9">
        <v>1401975529.4000001</v>
      </c>
    </row>
    <row r="84" spans="1:9" ht="11.25" customHeight="1" x14ac:dyDescent="0.2">
      <c r="A84" s="19" t="s">
        <v>18</v>
      </c>
      <c r="B84" s="19"/>
      <c r="C84" s="9">
        <v>1771802636.3</v>
      </c>
      <c r="D84" s="9">
        <v>368091629.17000002</v>
      </c>
      <c r="E84" s="9">
        <v>1403711007.1300001</v>
      </c>
    </row>
    <row r="85" spans="1:9" s="2" customFormat="1" x14ac:dyDescent="0.2">
      <c r="A85" s="19" t="s">
        <v>19</v>
      </c>
      <c r="B85" s="19"/>
      <c r="C85" s="9">
        <v>1735477.73</v>
      </c>
      <c r="D85" s="9" t="s">
        <v>4</v>
      </c>
      <c r="E85" s="9">
        <v>1735477.73</v>
      </c>
      <c r="F85" s="10"/>
    </row>
    <row r="86" spans="1:9" x14ac:dyDescent="0.2">
      <c r="A86" s="19" t="s">
        <v>26</v>
      </c>
      <c r="B86" s="19" t="s">
        <v>27</v>
      </c>
      <c r="C86" s="9">
        <v>161993882.97999999</v>
      </c>
      <c r="D86" s="9">
        <v>269747</v>
      </c>
      <c r="E86" s="9">
        <v>161724135.97999999</v>
      </c>
      <c r="F86" s="3"/>
    </row>
    <row r="87" spans="1:9" s="25" customFormat="1" ht="10.8" x14ac:dyDescent="0.25">
      <c r="A87" s="19" t="s">
        <v>18</v>
      </c>
      <c r="B87" s="19"/>
      <c r="C87" s="9">
        <v>162838082.5</v>
      </c>
      <c r="D87" s="9">
        <v>269747</v>
      </c>
      <c r="E87" s="9">
        <v>162568335.5</v>
      </c>
      <c r="G87" s="26"/>
      <c r="H87" s="26"/>
      <c r="I87" s="26"/>
    </row>
    <row r="88" spans="1:9" ht="11.25" customHeight="1" x14ac:dyDescent="0.2">
      <c r="A88" s="19" t="s">
        <v>19</v>
      </c>
      <c r="B88" s="19"/>
      <c r="C88" s="9">
        <v>844199.52</v>
      </c>
      <c r="D88" s="9" t="s">
        <v>4</v>
      </c>
      <c r="E88" s="9">
        <v>844199.52</v>
      </c>
    </row>
    <row r="89" spans="1:9" s="2" customFormat="1" x14ac:dyDescent="0.2">
      <c r="A89" s="19" t="s">
        <v>28</v>
      </c>
      <c r="B89" s="19" t="s">
        <v>29</v>
      </c>
      <c r="C89" s="9">
        <v>9680038.4100000001</v>
      </c>
      <c r="D89" s="9" t="s">
        <v>4</v>
      </c>
      <c r="E89" s="9">
        <v>9680038.4100000001</v>
      </c>
      <c r="F89" s="10"/>
    </row>
    <row r="90" spans="1:9" s="25" customFormat="1" ht="10.8" x14ac:dyDescent="0.25">
      <c r="A90" s="19" t="s">
        <v>18</v>
      </c>
      <c r="B90" s="19"/>
      <c r="C90" s="9">
        <v>9680038.4100000001</v>
      </c>
      <c r="D90" s="9" t="s">
        <v>4</v>
      </c>
      <c r="E90" s="9">
        <v>9680038.4100000001</v>
      </c>
      <c r="G90" s="26"/>
      <c r="H90" s="26"/>
      <c r="I90" s="26"/>
    </row>
    <row r="91" spans="1:9" s="2" customFormat="1" x14ac:dyDescent="0.2">
      <c r="A91" s="19" t="s">
        <v>34</v>
      </c>
      <c r="B91" s="19" t="s">
        <v>35</v>
      </c>
      <c r="C91" s="9">
        <v>-6823493</v>
      </c>
      <c r="D91" s="9" t="s">
        <v>4</v>
      </c>
      <c r="E91" s="9">
        <v>-6823493</v>
      </c>
      <c r="F91" s="10"/>
    </row>
    <row r="92" spans="1:9" x14ac:dyDescent="0.2">
      <c r="A92" s="19" t="s">
        <v>36</v>
      </c>
      <c r="B92" s="19" t="s">
        <v>37</v>
      </c>
      <c r="C92" s="9">
        <v>-6823493</v>
      </c>
      <c r="D92" s="9" t="s">
        <v>4</v>
      </c>
      <c r="E92" s="9">
        <v>-6823493</v>
      </c>
    </row>
    <row r="93" spans="1:9" s="2" customFormat="1" x14ac:dyDescent="0.2">
      <c r="A93" s="19" t="s">
        <v>18</v>
      </c>
      <c r="B93" s="19"/>
      <c r="C93" s="9">
        <v>147100</v>
      </c>
      <c r="D93" s="9" t="s">
        <v>4</v>
      </c>
      <c r="E93" s="9">
        <v>147100</v>
      </c>
      <c r="F93" s="10"/>
    </row>
    <row r="94" spans="1:9" s="25" customFormat="1" ht="10.8" x14ac:dyDescent="0.25">
      <c r="A94" s="19" t="s">
        <v>19</v>
      </c>
      <c r="B94" s="19"/>
      <c r="C94" s="9">
        <v>6970593</v>
      </c>
      <c r="D94" s="9" t="s">
        <v>4</v>
      </c>
      <c r="E94" s="9">
        <v>6970593</v>
      </c>
      <c r="G94" s="26"/>
      <c r="H94" s="26"/>
      <c r="I94" s="26"/>
    </row>
    <row r="95" spans="1:9" x14ac:dyDescent="0.2">
      <c r="A95" s="11" t="s">
        <v>6</v>
      </c>
      <c r="B95" s="19"/>
      <c r="C95" s="9">
        <v>12497932</v>
      </c>
      <c r="D95" s="9" t="s">
        <v>4</v>
      </c>
      <c r="E95" s="9">
        <v>12497932</v>
      </c>
      <c r="F95" s="3"/>
    </row>
    <row r="96" spans="1:9" x14ac:dyDescent="0.2">
      <c r="A96" s="19" t="s">
        <v>18</v>
      </c>
      <c r="B96" s="19"/>
      <c r="C96" s="9">
        <v>12497932</v>
      </c>
      <c r="D96" s="9" t="s">
        <v>4</v>
      </c>
      <c r="E96" s="9">
        <v>12497932</v>
      </c>
      <c r="F96" s="3"/>
    </row>
    <row r="97" spans="1:9" ht="11.25" customHeight="1" x14ac:dyDescent="0.2">
      <c r="A97" s="12" t="s">
        <v>11</v>
      </c>
      <c r="B97" s="36"/>
      <c r="C97" s="36"/>
      <c r="D97" s="36"/>
      <c r="E97" s="36"/>
    </row>
    <row r="98" spans="1:9" s="2" customFormat="1" x14ac:dyDescent="0.2">
      <c r="A98" s="15" t="s">
        <v>17</v>
      </c>
      <c r="B98" s="15"/>
      <c r="C98" s="18">
        <f>C99</f>
        <v>377081734.05000001</v>
      </c>
      <c r="D98" s="18">
        <f>D99</f>
        <v>358133086.88999999</v>
      </c>
      <c r="E98" s="18">
        <f>E99</f>
        <v>18948647.16</v>
      </c>
      <c r="F98" s="10"/>
    </row>
    <row r="99" spans="1:9" x14ac:dyDescent="0.2">
      <c r="A99" s="19" t="s">
        <v>18</v>
      </c>
      <c r="B99" s="19"/>
      <c r="C99" s="9">
        <f>294830634.05+C100</f>
        <v>377081734.05000001</v>
      </c>
      <c r="D99" s="9">
        <f>275881986.89+D100</f>
        <v>358133086.88999999</v>
      </c>
      <c r="E99" s="9">
        <v>18948647.16</v>
      </c>
      <c r="F99" s="3"/>
    </row>
    <row r="100" spans="1:9" s="25" customFormat="1" ht="10.8" x14ac:dyDescent="0.25">
      <c r="A100" s="27" t="s">
        <v>39</v>
      </c>
      <c r="B100" s="28"/>
      <c r="C100" s="29">
        <v>82251100</v>
      </c>
      <c r="D100" s="29">
        <v>82251100</v>
      </c>
      <c r="E100" s="29">
        <v>0</v>
      </c>
      <c r="G100" s="26"/>
      <c r="H100" s="26"/>
      <c r="I100" s="26"/>
    </row>
    <row r="101" spans="1:9" ht="11.25" customHeight="1" x14ac:dyDescent="0.2">
      <c r="A101" s="19" t="s">
        <v>20</v>
      </c>
      <c r="B101" s="19"/>
      <c r="C101" s="9">
        <f>235422377.04+C103</f>
        <v>317673477.03999996</v>
      </c>
      <c r="D101" s="9">
        <f>217590345.48+D103</f>
        <v>299841445.48000002</v>
      </c>
      <c r="E101" s="9">
        <v>17832031.559999999</v>
      </c>
    </row>
    <row r="102" spans="1:9" s="2" customFormat="1" x14ac:dyDescent="0.2">
      <c r="A102" s="19" t="s">
        <v>18</v>
      </c>
      <c r="B102" s="19"/>
      <c r="C102" s="9">
        <f>235422377.04+C103</f>
        <v>317673477.03999996</v>
      </c>
      <c r="D102" s="9">
        <f>217590345.48+D103</f>
        <v>299841445.48000002</v>
      </c>
      <c r="E102" s="9">
        <v>17832031.559999999</v>
      </c>
      <c r="F102" s="10"/>
    </row>
    <row r="103" spans="1:9" s="25" customFormat="1" ht="10.8" x14ac:dyDescent="0.25">
      <c r="A103" s="27" t="s">
        <v>39</v>
      </c>
      <c r="B103" s="28"/>
      <c r="C103" s="29">
        <v>82251100</v>
      </c>
      <c r="D103" s="29">
        <v>82251100</v>
      </c>
      <c r="E103" s="29">
        <v>0</v>
      </c>
      <c r="G103" s="26"/>
      <c r="H103" s="26"/>
      <c r="I103" s="26"/>
    </row>
    <row r="104" spans="1:9" ht="11.25" customHeight="1" x14ac:dyDescent="0.2">
      <c r="A104" s="19" t="s">
        <v>17</v>
      </c>
      <c r="B104" s="19" t="s">
        <v>21</v>
      </c>
      <c r="C104" s="9">
        <f>235422377.04+C108</f>
        <v>317673477.03999996</v>
      </c>
      <c r="D104" s="9">
        <f>217590345.48+D108</f>
        <v>299841445.48000002</v>
      </c>
      <c r="E104" s="9">
        <v>17832031.559999999</v>
      </c>
    </row>
    <row r="105" spans="1:9" s="2" customFormat="1" x14ac:dyDescent="0.2">
      <c r="A105" s="19" t="s">
        <v>22</v>
      </c>
      <c r="B105" s="19" t="s">
        <v>23</v>
      </c>
      <c r="C105" s="9">
        <f>235422377.04+C108</f>
        <v>317673477.03999996</v>
      </c>
      <c r="D105" s="9">
        <f>217590345.48+D108</f>
        <v>299841445.48000002</v>
      </c>
      <c r="E105" s="9">
        <v>17832031.559999999</v>
      </c>
      <c r="F105" s="10"/>
    </row>
    <row r="106" spans="1:9" ht="12" customHeight="1" x14ac:dyDescent="0.2">
      <c r="A106" s="19" t="s">
        <v>24</v>
      </c>
      <c r="B106" s="19" t="s">
        <v>25</v>
      </c>
      <c r="C106" s="9">
        <f>166138036.92+C108</f>
        <v>248389136.91999999</v>
      </c>
      <c r="D106" s="9">
        <f>148595485.36+D108</f>
        <v>230846585.36000001</v>
      </c>
      <c r="E106" s="9">
        <v>17542551.559999999</v>
      </c>
    </row>
    <row r="107" spans="1:9" s="2" customFormat="1" x14ac:dyDescent="0.2">
      <c r="A107" s="19" t="s">
        <v>18</v>
      </c>
      <c r="B107" s="19"/>
      <c r="C107" s="9">
        <f>166138036.92+C108</f>
        <v>248389136.91999999</v>
      </c>
      <c r="D107" s="9">
        <f>148595485.36+D108</f>
        <v>230846585.36000001</v>
      </c>
      <c r="E107" s="9">
        <v>17542551.559999999</v>
      </c>
      <c r="F107" s="10"/>
    </row>
    <row r="108" spans="1:9" s="25" customFormat="1" ht="10.8" x14ac:dyDescent="0.25">
      <c r="A108" s="27" t="s">
        <v>39</v>
      </c>
      <c r="B108" s="28"/>
      <c r="C108" s="29">
        <v>82251100</v>
      </c>
      <c r="D108" s="29">
        <v>82251100</v>
      </c>
      <c r="E108" s="29">
        <v>0</v>
      </c>
      <c r="G108" s="26"/>
      <c r="H108" s="26"/>
      <c r="I108" s="26"/>
    </row>
    <row r="109" spans="1:9" s="25" customFormat="1" ht="10.8" x14ac:dyDescent="0.25">
      <c r="A109" s="19" t="s">
        <v>26</v>
      </c>
      <c r="B109" s="19" t="s">
        <v>27</v>
      </c>
      <c r="C109" s="9">
        <v>69284340.120000005</v>
      </c>
      <c r="D109" s="9">
        <v>68994860.120000005</v>
      </c>
      <c r="E109" s="9">
        <v>289480</v>
      </c>
      <c r="G109" s="26"/>
      <c r="H109" s="26"/>
      <c r="I109" s="26"/>
    </row>
    <row r="110" spans="1:9" s="25" customFormat="1" ht="10.8" x14ac:dyDescent="0.25">
      <c r="A110" s="19" t="s">
        <v>18</v>
      </c>
      <c r="B110" s="19"/>
      <c r="C110" s="9">
        <v>69284340.120000005</v>
      </c>
      <c r="D110" s="9">
        <v>68994860.120000005</v>
      </c>
      <c r="E110" s="9">
        <v>289480</v>
      </c>
      <c r="G110" s="26"/>
      <c r="H110" s="26"/>
      <c r="I110" s="26"/>
    </row>
    <row r="111" spans="1:9" x14ac:dyDescent="0.2">
      <c r="A111" s="11" t="s">
        <v>6</v>
      </c>
      <c r="B111" s="19"/>
      <c r="C111" s="9">
        <v>59408257.009999998</v>
      </c>
      <c r="D111" s="9">
        <v>58291641.409999996</v>
      </c>
      <c r="E111" s="9">
        <v>1116615.6000000001</v>
      </c>
    </row>
    <row r="112" spans="1:9" s="2" customFormat="1" x14ac:dyDescent="0.2">
      <c r="A112" s="19" t="s">
        <v>18</v>
      </c>
      <c r="B112" s="19"/>
      <c r="C112" s="9">
        <v>59408257.009999998</v>
      </c>
      <c r="D112" s="9">
        <v>58291641.409999996</v>
      </c>
      <c r="E112" s="9">
        <v>1116615.6000000001</v>
      </c>
      <c r="F112" s="10"/>
    </row>
    <row r="113" spans="1:9" ht="11.25" customHeight="1" x14ac:dyDescent="0.2">
      <c r="A113" s="12" t="s">
        <v>12</v>
      </c>
      <c r="B113" s="36"/>
      <c r="C113" s="36"/>
      <c r="D113" s="36"/>
      <c r="E113" s="36"/>
    </row>
    <row r="114" spans="1:9" s="2" customFormat="1" x14ac:dyDescent="0.2">
      <c r="A114" s="15" t="s">
        <v>17</v>
      </c>
      <c r="B114" s="15"/>
      <c r="C114" s="18">
        <f>C115-C116</f>
        <v>399690398.26999998</v>
      </c>
      <c r="D114" s="18">
        <f>D115-D116</f>
        <v>334908680.06999999</v>
      </c>
      <c r="E114" s="18">
        <f>E115-E116</f>
        <v>64781718.200000003</v>
      </c>
      <c r="F114" s="10"/>
    </row>
    <row r="115" spans="1:9" s="25" customFormat="1" ht="10.8" x14ac:dyDescent="0.25">
      <c r="A115" s="19" t="s">
        <v>18</v>
      </c>
      <c r="B115" s="19"/>
      <c r="C115" s="9">
        <v>399728778.26999998</v>
      </c>
      <c r="D115" s="9">
        <v>334918680.06999999</v>
      </c>
      <c r="E115" s="9">
        <v>64810098.200000003</v>
      </c>
      <c r="G115" s="26"/>
      <c r="H115" s="26"/>
      <c r="I115" s="26"/>
    </row>
    <row r="116" spans="1:9" x14ac:dyDescent="0.2">
      <c r="A116" s="19" t="s">
        <v>19</v>
      </c>
      <c r="B116" s="19"/>
      <c r="C116" s="9">
        <v>38380</v>
      </c>
      <c r="D116" s="9">
        <v>10000</v>
      </c>
      <c r="E116" s="9">
        <v>28380</v>
      </c>
      <c r="F116" s="3"/>
    </row>
    <row r="117" spans="1:9" x14ac:dyDescent="0.2">
      <c r="A117" s="19" t="s">
        <v>20</v>
      </c>
      <c r="B117" s="19"/>
      <c r="C117" s="9">
        <v>387139563.26999998</v>
      </c>
      <c r="D117" s="9">
        <v>328445622.06999999</v>
      </c>
      <c r="E117" s="9">
        <v>58693941.200000003</v>
      </c>
      <c r="F117" s="3"/>
    </row>
    <row r="118" spans="1:9" x14ac:dyDescent="0.2">
      <c r="A118" s="19" t="s">
        <v>18</v>
      </c>
      <c r="B118" s="19"/>
      <c r="C118" s="9">
        <v>387177943.26999998</v>
      </c>
      <c r="D118" s="9">
        <v>328455622.06999999</v>
      </c>
      <c r="E118" s="9">
        <v>58722321.200000003</v>
      </c>
      <c r="F118" s="3"/>
    </row>
    <row r="119" spans="1:9" s="25" customFormat="1" ht="10.8" x14ac:dyDescent="0.25">
      <c r="A119" s="19" t="s">
        <v>19</v>
      </c>
      <c r="B119" s="19"/>
      <c r="C119" s="9">
        <v>38380</v>
      </c>
      <c r="D119" s="9">
        <v>10000</v>
      </c>
      <c r="E119" s="9">
        <v>28380</v>
      </c>
      <c r="G119" s="26"/>
      <c r="H119" s="26"/>
      <c r="I119" s="26"/>
    </row>
    <row r="120" spans="1:9" s="25" customFormat="1" ht="10.8" x14ac:dyDescent="0.25">
      <c r="A120" s="19" t="s">
        <v>17</v>
      </c>
      <c r="B120" s="19" t="s">
        <v>21</v>
      </c>
      <c r="C120" s="9">
        <v>387139563.26999998</v>
      </c>
      <c r="D120" s="9">
        <v>328445622.06999999</v>
      </c>
      <c r="E120" s="9">
        <v>58693941.200000003</v>
      </c>
      <c r="G120" s="26"/>
      <c r="H120" s="26"/>
      <c r="I120" s="26"/>
    </row>
    <row r="121" spans="1:9" x14ac:dyDescent="0.2">
      <c r="A121" s="19" t="s">
        <v>22</v>
      </c>
      <c r="B121" s="19" t="s">
        <v>23</v>
      </c>
      <c r="C121" s="9">
        <v>387167943.26999998</v>
      </c>
      <c r="D121" s="9">
        <v>328445622.06999999</v>
      </c>
      <c r="E121" s="9">
        <v>58722321.200000003</v>
      </c>
      <c r="F121" s="3"/>
    </row>
    <row r="122" spans="1:9" x14ac:dyDescent="0.2">
      <c r="A122" s="19" t="s">
        <v>24</v>
      </c>
      <c r="B122" s="19" t="s">
        <v>25</v>
      </c>
      <c r="C122" s="9">
        <v>329303960.69999999</v>
      </c>
      <c r="D122" s="9">
        <v>282429259.69999999</v>
      </c>
      <c r="E122" s="9">
        <v>46874701</v>
      </c>
      <c r="F122" s="3"/>
    </row>
    <row r="123" spans="1:9" x14ac:dyDescent="0.2">
      <c r="A123" s="19" t="s">
        <v>18</v>
      </c>
      <c r="B123" s="19"/>
      <c r="C123" s="9">
        <v>329303960.69999999</v>
      </c>
      <c r="D123" s="9">
        <v>282429259.69999999</v>
      </c>
      <c r="E123" s="9">
        <v>46874701</v>
      </c>
      <c r="F123" s="3"/>
    </row>
    <row r="124" spans="1:9" x14ac:dyDescent="0.2">
      <c r="A124" s="19" t="s">
        <v>42</v>
      </c>
      <c r="B124" s="19" t="s">
        <v>43</v>
      </c>
      <c r="C124" s="9">
        <v>4428584</v>
      </c>
      <c r="D124" s="9">
        <v>2984038</v>
      </c>
      <c r="E124" s="9">
        <v>1444546</v>
      </c>
      <c r="F124" s="3"/>
    </row>
    <row r="125" spans="1:9" ht="11.25" customHeight="1" x14ac:dyDescent="0.2">
      <c r="A125" s="19" t="s">
        <v>26</v>
      </c>
      <c r="B125" s="19" t="s">
        <v>27</v>
      </c>
      <c r="C125" s="9">
        <v>57813982.57</v>
      </c>
      <c r="D125" s="9">
        <v>46016362.369999997</v>
      </c>
      <c r="E125" s="9">
        <v>11797620.199999999</v>
      </c>
    </row>
    <row r="126" spans="1:9" ht="12" customHeight="1" x14ac:dyDescent="0.2">
      <c r="A126" s="19" t="s">
        <v>18</v>
      </c>
      <c r="B126" s="19"/>
      <c r="C126" s="9">
        <v>57823982.57</v>
      </c>
      <c r="D126" s="9">
        <v>46026362.369999997</v>
      </c>
      <c r="E126" s="9">
        <v>11797620.199999999</v>
      </c>
    </row>
    <row r="127" spans="1:9" s="2" customFormat="1" x14ac:dyDescent="0.2">
      <c r="A127" s="19" t="s">
        <v>19</v>
      </c>
      <c r="B127" s="19"/>
      <c r="C127" s="9">
        <v>10000</v>
      </c>
      <c r="D127" s="9">
        <v>10000</v>
      </c>
      <c r="E127" s="9" t="s">
        <v>4</v>
      </c>
      <c r="F127" s="10"/>
    </row>
    <row r="128" spans="1:9" ht="12" customHeight="1" x14ac:dyDescent="0.2">
      <c r="A128" s="19" t="s">
        <v>28</v>
      </c>
      <c r="B128" s="19" t="s">
        <v>29</v>
      </c>
      <c r="C128" s="9">
        <v>50000</v>
      </c>
      <c r="D128" s="9" t="s">
        <v>4</v>
      </c>
      <c r="E128" s="9">
        <v>50000</v>
      </c>
    </row>
    <row r="129" spans="1:9" s="2" customFormat="1" x14ac:dyDescent="0.2">
      <c r="A129" s="19" t="s">
        <v>18</v>
      </c>
      <c r="B129" s="19"/>
      <c r="C129" s="9">
        <v>50000</v>
      </c>
      <c r="D129" s="9" t="s">
        <v>4</v>
      </c>
      <c r="E129" s="9">
        <v>50000</v>
      </c>
      <c r="F129" s="10"/>
    </row>
    <row r="130" spans="1:9" s="25" customFormat="1" ht="10.8" x14ac:dyDescent="0.25">
      <c r="A130" s="19" t="s">
        <v>34</v>
      </c>
      <c r="B130" s="19" t="s">
        <v>35</v>
      </c>
      <c r="C130" s="9">
        <v>-28380</v>
      </c>
      <c r="D130" s="9" t="s">
        <v>4</v>
      </c>
      <c r="E130" s="9">
        <v>-28380</v>
      </c>
      <c r="G130" s="26"/>
      <c r="H130" s="26"/>
      <c r="I130" s="26"/>
    </row>
    <row r="131" spans="1:9" s="2" customFormat="1" x14ac:dyDescent="0.2">
      <c r="A131" s="19" t="s">
        <v>36</v>
      </c>
      <c r="B131" s="19" t="s">
        <v>37</v>
      </c>
      <c r="C131" s="9">
        <v>-28380</v>
      </c>
      <c r="D131" s="9" t="s">
        <v>4</v>
      </c>
      <c r="E131" s="9">
        <v>-28380</v>
      </c>
      <c r="F131" s="10"/>
    </row>
    <row r="132" spans="1:9" s="30" customFormat="1" ht="10.8" x14ac:dyDescent="0.25">
      <c r="A132" s="19" t="s">
        <v>19</v>
      </c>
      <c r="B132" s="19"/>
      <c r="C132" s="9">
        <v>28380</v>
      </c>
      <c r="D132" s="9" t="s">
        <v>4</v>
      </c>
      <c r="E132" s="9">
        <v>28380</v>
      </c>
      <c r="G132" s="31"/>
      <c r="H132" s="31"/>
      <c r="I132" s="31"/>
    </row>
    <row r="133" spans="1:9" x14ac:dyDescent="0.2">
      <c r="A133" s="11" t="s">
        <v>6</v>
      </c>
      <c r="B133" s="19"/>
      <c r="C133" s="9">
        <v>12550835</v>
      </c>
      <c r="D133" s="9">
        <v>6463058</v>
      </c>
      <c r="E133" s="9">
        <v>6087777</v>
      </c>
      <c r="F133" s="3"/>
    </row>
    <row r="134" spans="1:9" s="25" customFormat="1" ht="10.8" x14ac:dyDescent="0.25">
      <c r="A134" s="19" t="s">
        <v>18</v>
      </c>
      <c r="B134" s="19"/>
      <c r="C134" s="9">
        <v>12550835</v>
      </c>
      <c r="D134" s="9">
        <v>6463058</v>
      </c>
      <c r="E134" s="9">
        <v>6087777</v>
      </c>
      <c r="G134" s="26"/>
      <c r="H134" s="26"/>
      <c r="I134" s="26"/>
    </row>
    <row r="135" spans="1:9" ht="12" customHeight="1" x14ac:dyDescent="0.2">
      <c r="A135" s="12" t="s">
        <v>13</v>
      </c>
      <c r="B135" s="36"/>
      <c r="C135" s="36"/>
      <c r="D135" s="36"/>
      <c r="E135" s="36"/>
    </row>
    <row r="136" spans="1:9" s="2" customFormat="1" x14ac:dyDescent="0.2">
      <c r="A136" s="15" t="s">
        <v>17</v>
      </c>
      <c r="B136" s="15"/>
      <c r="C136" s="18">
        <f>C137-C139</f>
        <v>2238164771.3299999</v>
      </c>
      <c r="D136" s="18">
        <f>D137-D139</f>
        <v>1832635319.04</v>
      </c>
      <c r="E136" s="18">
        <f>E137-E139</f>
        <v>405529452.29000002</v>
      </c>
      <c r="F136" s="10"/>
    </row>
    <row r="137" spans="1:9" s="30" customFormat="1" ht="10.8" x14ac:dyDescent="0.25">
      <c r="A137" s="19" t="s">
        <v>18</v>
      </c>
      <c r="B137" s="19"/>
      <c r="C137" s="9">
        <f>1984059231.33+C138</f>
        <v>2238329231.3299999</v>
      </c>
      <c r="D137" s="9">
        <f>1578365319.04+D138</f>
        <v>1832635319.04</v>
      </c>
      <c r="E137" s="9">
        <v>405693912.29000002</v>
      </c>
      <c r="G137" s="31"/>
      <c r="H137" s="31"/>
      <c r="I137" s="31"/>
    </row>
    <row r="138" spans="1:9" s="25" customFormat="1" ht="10.8" x14ac:dyDescent="0.25">
      <c r="A138" s="27" t="s">
        <v>39</v>
      </c>
      <c r="B138" s="28"/>
      <c r="C138" s="29">
        <v>254270000</v>
      </c>
      <c r="D138" s="29">
        <v>254270000</v>
      </c>
      <c r="E138" s="29">
        <v>0</v>
      </c>
      <c r="G138" s="26"/>
      <c r="H138" s="26"/>
      <c r="I138" s="26"/>
    </row>
    <row r="139" spans="1:9" x14ac:dyDescent="0.2">
      <c r="A139" s="19" t="s">
        <v>19</v>
      </c>
      <c r="B139" s="19"/>
      <c r="C139" s="9">
        <v>164460</v>
      </c>
      <c r="D139" s="9" t="s">
        <v>4</v>
      </c>
      <c r="E139" s="9">
        <v>164460</v>
      </c>
      <c r="F139" s="3"/>
    </row>
    <row r="140" spans="1:9" s="2" customFormat="1" x14ac:dyDescent="0.2">
      <c r="A140" s="19" t="s">
        <v>20</v>
      </c>
      <c r="B140" s="19"/>
      <c r="C140" s="9">
        <f>1731811255.64+C142</f>
        <v>1986081255.6400001</v>
      </c>
      <c r="D140" s="9">
        <f>1341176282.82+D142</f>
        <v>1595446282.8199999</v>
      </c>
      <c r="E140" s="9">
        <v>390634972.81999999</v>
      </c>
      <c r="F140" s="10"/>
    </row>
    <row r="141" spans="1:9" s="25" customFormat="1" ht="10.8" x14ac:dyDescent="0.25">
      <c r="A141" s="19" t="s">
        <v>18</v>
      </c>
      <c r="B141" s="19"/>
      <c r="C141" s="9">
        <f>1731975715.64+C142</f>
        <v>1986245715.6400001</v>
      </c>
      <c r="D141" s="9">
        <f>1341176282.82+D142</f>
        <v>1595446282.8199999</v>
      </c>
      <c r="E141" s="9">
        <v>390799432.81999999</v>
      </c>
      <c r="G141" s="26"/>
      <c r="H141" s="26"/>
      <c r="I141" s="26"/>
    </row>
    <row r="142" spans="1:9" s="25" customFormat="1" ht="10.8" x14ac:dyDescent="0.25">
      <c r="A142" s="27" t="s">
        <v>39</v>
      </c>
      <c r="B142" s="28"/>
      <c r="C142" s="29">
        <v>254270000</v>
      </c>
      <c r="D142" s="29">
        <v>254270000</v>
      </c>
      <c r="E142" s="29">
        <v>0</v>
      </c>
      <c r="G142" s="26"/>
      <c r="H142" s="26"/>
      <c r="I142" s="26"/>
    </row>
    <row r="143" spans="1:9" ht="12" customHeight="1" x14ac:dyDescent="0.2">
      <c r="A143" s="19" t="s">
        <v>19</v>
      </c>
      <c r="B143" s="19"/>
      <c r="C143" s="9">
        <v>164460</v>
      </c>
      <c r="D143" s="9" t="s">
        <v>4</v>
      </c>
      <c r="E143" s="9">
        <v>164460</v>
      </c>
    </row>
    <row r="144" spans="1:9" s="2" customFormat="1" x14ac:dyDescent="0.2">
      <c r="A144" s="19" t="s">
        <v>17</v>
      </c>
      <c r="B144" s="19" t="s">
        <v>21</v>
      </c>
      <c r="C144" s="9">
        <f>1731811255.64+C148</f>
        <v>1986081255.6400001</v>
      </c>
      <c r="D144" s="9">
        <f>1341176282.82+D148</f>
        <v>1595446282.8199999</v>
      </c>
      <c r="E144" s="9">
        <v>390634972.81999999</v>
      </c>
      <c r="F144" s="10"/>
    </row>
    <row r="145" spans="1:9" s="30" customFormat="1" ht="10.8" x14ac:dyDescent="0.25">
      <c r="A145" s="19" t="s">
        <v>22</v>
      </c>
      <c r="B145" s="19" t="s">
        <v>23</v>
      </c>
      <c r="C145" s="9">
        <f>1731811255.64+C148</f>
        <v>1986081255.6400001</v>
      </c>
      <c r="D145" s="9">
        <f>1341176282.82+D148</f>
        <v>1595446282.8199999</v>
      </c>
      <c r="E145" s="9">
        <v>390634972.81999999</v>
      </c>
      <c r="G145" s="31"/>
      <c r="H145" s="31"/>
      <c r="I145" s="31"/>
    </row>
    <row r="146" spans="1:9" s="25" customFormat="1" ht="10.8" x14ac:dyDescent="0.25">
      <c r="A146" s="19" t="s">
        <v>24</v>
      </c>
      <c r="B146" s="19" t="s">
        <v>25</v>
      </c>
      <c r="C146" s="9">
        <f>1606561441.44+C148</f>
        <v>1860831441.4400001</v>
      </c>
      <c r="D146" s="9">
        <f>1282897390.82+D148</f>
        <v>1537167390.8199999</v>
      </c>
      <c r="E146" s="9">
        <v>323664050.62</v>
      </c>
      <c r="G146" s="26"/>
      <c r="H146" s="26"/>
      <c r="I146" s="26"/>
    </row>
    <row r="147" spans="1:9" x14ac:dyDescent="0.2">
      <c r="A147" s="19" t="s">
        <v>18</v>
      </c>
      <c r="B147" s="19"/>
      <c r="C147" s="9">
        <f>1606680391.44+C148</f>
        <v>1860950391.4400001</v>
      </c>
      <c r="D147" s="9">
        <f>1282897390.82+D148</f>
        <v>1537167390.8199999</v>
      </c>
      <c r="E147" s="9">
        <v>323783000.62</v>
      </c>
    </row>
    <row r="148" spans="1:9" s="25" customFormat="1" ht="10.8" x14ac:dyDescent="0.25">
      <c r="A148" s="27" t="s">
        <v>39</v>
      </c>
      <c r="B148" s="28"/>
      <c r="C148" s="29">
        <v>254270000</v>
      </c>
      <c r="D148" s="29">
        <v>254270000</v>
      </c>
      <c r="E148" s="29">
        <v>0</v>
      </c>
      <c r="G148" s="26"/>
      <c r="H148" s="26"/>
      <c r="I148" s="26"/>
    </row>
    <row r="149" spans="1:9" s="2" customFormat="1" x14ac:dyDescent="0.2">
      <c r="A149" s="19" t="s">
        <v>19</v>
      </c>
      <c r="B149" s="19"/>
      <c r="C149" s="9">
        <v>118950</v>
      </c>
      <c r="D149" s="9" t="s">
        <v>4</v>
      </c>
      <c r="E149" s="9">
        <v>118950</v>
      </c>
      <c r="F149" s="10"/>
    </row>
    <row r="150" spans="1:9" ht="11.25" customHeight="1" x14ac:dyDescent="0.2">
      <c r="A150" s="19" t="s">
        <v>26</v>
      </c>
      <c r="B150" s="19" t="s">
        <v>27</v>
      </c>
      <c r="C150" s="9">
        <v>125186794.2</v>
      </c>
      <c r="D150" s="9">
        <v>58278892</v>
      </c>
      <c r="E150" s="9">
        <v>66907902.200000003</v>
      </c>
    </row>
    <row r="151" spans="1:9" s="25" customFormat="1" ht="10.8" x14ac:dyDescent="0.25">
      <c r="A151" s="19" t="s">
        <v>18</v>
      </c>
      <c r="B151" s="19"/>
      <c r="C151" s="9">
        <v>125186794.2</v>
      </c>
      <c r="D151" s="9">
        <v>58278892</v>
      </c>
      <c r="E151" s="9">
        <v>66907902.200000003</v>
      </c>
      <c r="G151" s="26"/>
      <c r="H151" s="26"/>
      <c r="I151" s="26"/>
    </row>
    <row r="152" spans="1:9" s="2" customFormat="1" x14ac:dyDescent="0.2">
      <c r="A152" s="19" t="s">
        <v>28</v>
      </c>
      <c r="B152" s="19" t="s">
        <v>29</v>
      </c>
      <c r="C152" s="9">
        <v>63020</v>
      </c>
      <c r="D152" s="9" t="s">
        <v>4</v>
      </c>
      <c r="E152" s="9">
        <v>63020</v>
      </c>
      <c r="F152" s="10"/>
    </row>
    <row r="153" spans="1:9" s="30" customFormat="1" ht="10.8" x14ac:dyDescent="0.25">
      <c r="A153" s="19" t="s">
        <v>18</v>
      </c>
      <c r="B153" s="19"/>
      <c r="C153" s="9">
        <v>108530</v>
      </c>
      <c r="D153" s="9" t="s">
        <v>4</v>
      </c>
      <c r="E153" s="9">
        <v>108530</v>
      </c>
      <c r="G153" s="31"/>
      <c r="H153" s="31"/>
      <c r="I153" s="31"/>
    </row>
    <row r="154" spans="1:9" ht="12" customHeight="1" x14ac:dyDescent="0.2">
      <c r="A154" s="19" t="s">
        <v>19</v>
      </c>
      <c r="B154" s="19"/>
      <c r="C154" s="9">
        <v>45510</v>
      </c>
      <c r="D154" s="9" t="s">
        <v>4</v>
      </c>
      <c r="E154" s="9">
        <v>45510</v>
      </c>
    </row>
    <row r="155" spans="1:9" s="2" customFormat="1" x14ac:dyDescent="0.2">
      <c r="A155" s="11" t="s">
        <v>6</v>
      </c>
      <c r="B155" s="19"/>
      <c r="C155" s="9">
        <v>252083515.69</v>
      </c>
      <c r="D155" s="9">
        <v>237189036.22</v>
      </c>
      <c r="E155" s="9">
        <v>14894479.470000001</v>
      </c>
      <c r="F155" s="10"/>
    </row>
    <row r="156" spans="1:9" s="25" customFormat="1" ht="10.8" x14ac:dyDescent="0.25">
      <c r="A156" s="19" t="s">
        <v>18</v>
      </c>
      <c r="B156" s="19"/>
      <c r="C156" s="9">
        <v>252083515.69</v>
      </c>
      <c r="D156" s="9">
        <v>237189036.22</v>
      </c>
      <c r="E156" s="9">
        <v>14894479.470000001</v>
      </c>
      <c r="G156" s="26"/>
      <c r="H156" s="26"/>
      <c r="I156" s="26"/>
    </row>
    <row r="157" spans="1:9" ht="12" customHeight="1" x14ac:dyDescent="0.2">
      <c r="A157" s="13" t="s">
        <v>14</v>
      </c>
      <c r="B157" s="36"/>
      <c r="C157" s="36"/>
      <c r="D157" s="36"/>
      <c r="E157" s="36"/>
    </row>
    <row r="158" spans="1:9" s="2" customFormat="1" x14ac:dyDescent="0.2">
      <c r="A158" s="15" t="s">
        <v>17</v>
      </c>
      <c r="B158" s="15"/>
      <c r="C158" s="18">
        <f>C159</f>
        <v>15912851.75</v>
      </c>
      <c r="D158" s="18">
        <f>D159</f>
        <v>13364276.75</v>
      </c>
      <c r="E158" s="18">
        <f>E159</f>
        <v>2548575</v>
      </c>
      <c r="F158" s="10"/>
    </row>
    <row r="159" spans="1:9" s="2" customFormat="1" x14ac:dyDescent="0.2">
      <c r="A159" s="19" t="s">
        <v>18</v>
      </c>
      <c r="B159" s="19"/>
      <c r="C159" s="9">
        <v>15912851.75</v>
      </c>
      <c r="D159" s="9">
        <v>13364276.75</v>
      </c>
      <c r="E159" s="9">
        <v>2548575</v>
      </c>
      <c r="F159" s="10"/>
    </row>
    <row r="160" spans="1:9" s="2" customFormat="1" x14ac:dyDescent="0.2">
      <c r="A160" s="19" t="s">
        <v>20</v>
      </c>
      <c r="B160" s="19"/>
      <c r="C160" s="9">
        <v>11019020</v>
      </c>
      <c r="D160" s="9">
        <v>10128275</v>
      </c>
      <c r="E160" s="9">
        <v>890745</v>
      </c>
      <c r="F160" s="10"/>
    </row>
    <row r="161" spans="1:9" s="25" customFormat="1" ht="10.8" x14ac:dyDescent="0.25">
      <c r="A161" s="19" t="s">
        <v>18</v>
      </c>
      <c r="B161" s="19"/>
      <c r="C161" s="9">
        <v>11019020</v>
      </c>
      <c r="D161" s="9">
        <v>10128275</v>
      </c>
      <c r="E161" s="9">
        <v>890745</v>
      </c>
      <c r="G161" s="26"/>
      <c r="H161" s="26"/>
      <c r="I161" s="26"/>
    </row>
    <row r="162" spans="1:9" s="30" customFormat="1" ht="10.8" x14ac:dyDescent="0.25">
      <c r="A162" s="19" t="s">
        <v>17</v>
      </c>
      <c r="B162" s="19" t="s">
        <v>21</v>
      </c>
      <c r="C162" s="9">
        <v>11019020</v>
      </c>
      <c r="D162" s="9">
        <v>10128275</v>
      </c>
      <c r="E162" s="9">
        <v>890745</v>
      </c>
      <c r="G162" s="31"/>
      <c r="H162" s="31"/>
      <c r="I162" s="31"/>
    </row>
    <row r="163" spans="1:9" s="30" customFormat="1" ht="10.8" x14ac:dyDescent="0.25">
      <c r="A163" s="19" t="s">
        <v>22</v>
      </c>
      <c r="B163" s="19" t="s">
        <v>23</v>
      </c>
      <c r="C163" s="9">
        <v>11019020</v>
      </c>
      <c r="D163" s="9">
        <v>10128275</v>
      </c>
      <c r="E163" s="9">
        <v>890745</v>
      </c>
      <c r="G163" s="31"/>
      <c r="H163" s="31"/>
      <c r="I163" s="31"/>
    </row>
    <row r="164" spans="1:9" x14ac:dyDescent="0.2">
      <c r="A164" s="19" t="s">
        <v>24</v>
      </c>
      <c r="B164" s="19" t="s">
        <v>25</v>
      </c>
      <c r="C164" s="9">
        <v>10127300</v>
      </c>
      <c r="D164" s="9">
        <v>10127300</v>
      </c>
      <c r="E164" s="9" t="s">
        <v>4</v>
      </c>
    </row>
    <row r="165" spans="1:9" s="25" customFormat="1" ht="10.8" x14ac:dyDescent="0.25">
      <c r="A165" s="19" t="s">
        <v>18</v>
      </c>
      <c r="B165" s="19"/>
      <c r="C165" s="9">
        <v>10127300</v>
      </c>
      <c r="D165" s="9">
        <v>10127300</v>
      </c>
      <c r="E165" s="9" t="s">
        <v>4</v>
      </c>
      <c r="G165" s="26"/>
      <c r="H165" s="26"/>
      <c r="I165" s="26"/>
    </row>
    <row r="166" spans="1:9" x14ac:dyDescent="0.2">
      <c r="A166" s="19" t="s">
        <v>26</v>
      </c>
      <c r="B166" s="19" t="s">
        <v>27</v>
      </c>
      <c r="C166" s="9">
        <v>891720</v>
      </c>
      <c r="D166" s="9">
        <v>975</v>
      </c>
      <c r="E166" s="9">
        <v>890745</v>
      </c>
      <c r="G166" s="32"/>
      <c r="H166" s="32"/>
      <c r="I166" s="32"/>
    </row>
    <row r="167" spans="1:9" s="30" customFormat="1" ht="10.8" x14ac:dyDescent="0.25">
      <c r="A167" s="19" t="s">
        <v>18</v>
      </c>
      <c r="B167" s="19"/>
      <c r="C167" s="9">
        <v>891720</v>
      </c>
      <c r="D167" s="9">
        <v>975</v>
      </c>
      <c r="E167" s="9">
        <v>890745</v>
      </c>
      <c r="G167" s="31"/>
      <c r="H167" s="31"/>
      <c r="I167" s="31"/>
    </row>
    <row r="168" spans="1:9" ht="12" customHeight="1" x14ac:dyDescent="0.2">
      <c r="A168" s="11" t="s">
        <v>6</v>
      </c>
      <c r="B168" s="19"/>
      <c r="C168" s="9">
        <v>4893831.75</v>
      </c>
      <c r="D168" s="9">
        <v>3236001.75</v>
      </c>
      <c r="E168" s="9">
        <v>1657830</v>
      </c>
    </row>
    <row r="169" spans="1:9" s="2" customFormat="1" x14ac:dyDescent="0.2">
      <c r="A169" s="19" t="s">
        <v>18</v>
      </c>
      <c r="B169" s="19"/>
      <c r="C169" s="9">
        <v>4893831.75</v>
      </c>
      <c r="D169" s="9">
        <v>3236001.75</v>
      </c>
      <c r="E169" s="9">
        <v>1657830</v>
      </c>
      <c r="F169" s="10"/>
    </row>
    <row r="170" spans="1:9" ht="12" customHeight="1" x14ac:dyDescent="0.2">
      <c r="A170" s="14" t="s">
        <v>15</v>
      </c>
      <c r="B170" s="36"/>
      <c r="C170" s="36"/>
      <c r="D170" s="36"/>
      <c r="E170" s="36"/>
    </row>
    <row r="171" spans="1:9" s="2" customFormat="1" x14ac:dyDescent="0.2">
      <c r="A171" s="15" t="s">
        <v>17</v>
      </c>
      <c r="B171" s="15"/>
      <c r="C171" s="18">
        <f>C172-C174</f>
        <v>18326319136.639999</v>
      </c>
      <c r="D171" s="18">
        <f>D172-D174</f>
        <v>15408776508.380001</v>
      </c>
      <c r="E171" s="18">
        <f>E172-E174</f>
        <v>2917542628.2600002</v>
      </c>
      <c r="F171" s="10"/>
    </row>
    <row r="172" spans="1:9" s="25" customFormat="1" ht="10.8" x14ac:dyDescent="0.25">
      <c r="A172" s="19" t="s">
        <v>18</v>
      </c>
      <c r="B172" s="19"/>
      <c r="C172" s="9">
        <f>11560687643.89+C264+C173</f>
        <v>18390976354.889999</v>
      </c>
      <c r="D172" s="9">
        <f>8579280797.38+D264+D173</f>
        <v>15409569508.380001</v>
      </c>
      <c r="E172" s="9">
        <v>2981406846.5100002</v>
      </c>
      <c r="G172" s="26"/>
      <c r="H172" s="26"/>
      <c r="I172" s="26"/>
    </row>
    <row r="173" spans="1:9" s="25" customFormat="1" ht="10.8" x14ac:dyDescent="0.25">
      <c r="A173" s="27" t="s">
        <v>39</v>
      </c>
      <c r="B173" s="28"/>
      <c r="C173" s="29">
        <v>6800928500</v>
      </c>
      <c r="D173" s="29">
        <v>6800928500</v>
      </c>
      <c r="E173" s="29">
        <v>0</v>
      </c>
      <c r="G173" s="26"/>
      <c r="H173" s="26"/>
      <c r="I173" s="26"/>
    </row>
    <row r="174" spans="1:9" s="25" customFormat="1" ht="10.8" x14ac:dyDescent="0.25">
      <c r="A174" s="19" t="s">
        <v>19</v>
      </c>
      <c r="B174" s="19"/>
      <c r="C174" s="9">
        <v>64657218.25</v>
      </c>
      <c r="D174" s="9">
        <v>793000</v>
      </c>
      <c r="E174" s="9">
        <v>63864218.25</v>
      </c>
      <c r="G174" s="26"/>
      <c r="H174" s="26"/>
      <c r="I174" s="26"/>
    </row>
    <row r="175" spans="1:9" s="2" customFormat="1" x14ac:dyDescent="0.2">
      <c r="A175" s="19" t="s">
        <v>20</v>
      </c>
      <c r="B175" s="19"/>
      <c r="C175" s="9">
        <f>10638987952.71+C177</f>
        <v>17439916452.709999</v>
      </c>
      <c r="D175" s="9">
        <f>7801410512.6+D177</f>
        <v>14602339012.6</v>
      </c>
      <c r="E175" s="9">
        <v>2837577440.1100001</v>
      </c>
      <c r="G175" s="33"/>
      <c r="H175" s="33"/>
      <c r="I175" s="33"/>
    </row>
    <row r="176" spans="1:9" s="30" customFormat="1" ht="10.8" x14ac:dyDescent="0.25">
      <c r="A176" s="19" t="s">
        <v>18</v>
      </c>
      <c r="B176" s="19"/>
      <c r="C176" s="9">
        <f>10703645170.96+C177</f>
        <v>17504573670.959999</v>
      </c>
      <c r="D176" s="9">
        <f>7802203512.6+D177</f>
        <v>14603132012.6</v>
      </c>
      <c r="E176" s="9">
        <v>2901441658.3600001</v>
      </c>
      <c r="G176" s="31"/>
      <c r="H176" s="31"/>
      <c r="I176" s="31"/>
    </row>
    <row r="177" spans="1:9" s="25" customFormat="1" ht="10.8" x14ac:dyDescent="0.25">
      <c r="A177" s="27" t="s">
        <v>39</v>
      </c>
      <c r="B177" s="28"/>
      <c r="C177" s="29">
        <v>6800928500</v>
      </c>
      <c r="D177" s="29">
        <v>6800928500</v>
      </c>
      <c r="E177" s="29">
        <v>0</v>
      </c>
      <c r="G177" s="26"/>
      <c r="H177" s="26"/>
      <c r="I177" s="26"/>
    </row>
    <row r="178" spans="1:9" s="25" customFormat="1" ht="10.8" x14ac:dyDescent="0.25">
      <c r="A178" s="19" t="s">
        <v>19</v>
      </c>
      <c r="B178" s="19"/>
      <c r="C178" s="9">
        <v>64657218.25</v>
      </c>
      <c r="D178" s="9">
        <v>793000</v>
      </c>
      <c r="E178" s="9">
        <v>63864218.25</v>
      </c>
      <c r="G178" s="26"/>
      <c r="H178" s="26"/>
      <c r="I178" s="26"/>
    </row>
    <row r="179" spans="1:9" x14ac:dyDescent="0.2">
      <c r="A179" s="19" t="s">
        <v>17</v>
      </c>
      <c r="B179" s="19" t="s">
        <v>21</v>
      </c>
      <c r="C179" s="9">
        <f>10638987952.71+C183</f>
        <v>17439916452.709999</v>
      </c>
      <c r="D179" s="9">
        <f>7801410512.6+D183</f>
        <v>14602339012.6</v>
      </c>
      <c r="E179" s="9">
        <v>2837577440.1100001</v>
      </c>
      <c r="G179" s="32"/>
      <c r="H179" s="32"/>
      <c r="I179" s="32"/>
    </row>
    <row r="180" spans="1:9" x14ac:dyDescent="0.2">
      <c r="A180" s="19" t="s">
        <v>22</v>
      </c>
      <c r="B180" s="19" t="s">
        <v>23</v>
      </c>
      <c r="C180" s="9">
        <f>10264106872.7+C183</f>
        <v>17065035372.700001</v>
      </c>
      <c r="D180" s="9">
        <f>7382319730.09+D183</f>
        <v>14183248230.09</v>
      </c>
      <c r="E180" s="9">
        <v>2881787142.6100001</v>
      </c>
    </row>
    <row r="181" spans="1:9" x14ac:dyDescent="0.2">
      <c r="A181" s="19" t="s">
        <v>24</v>
      </c>
      <c r="B181" s="19" t="s">
        <v>25</v>
      </c>
      <c r="C181" s="9">
        <f>9149210955.5+C183</f>
        <v>15950139455.5</v>
      </c>
      <c r="D181" s="9">
        <f>6888810033.89+D183</f>
        <v>13689738533.889999</v>
      </c>
      <c r="E181" s="9">
        <v>2260400921.6100001</v>
      </c>
    </row>
    <row r="182" spans="1:9" ht="12" customHeight="1" x14ac:dyDescent="0.2">
      <c r="A182" s="19" t="s">
        <v>18</v>
      </c>
      <c r="B182" s="19"/>
      <c r="C182" s="9">
        <f>9152142380.23+C183</f>
        <v>15953070880.23</v>
      </c>
      <c r="D182" s="9">
        <f>6888810033.89+D183</f>
        <v>13689738533.889999</v>
      </c>
      <c r="E182" s="9">
        <v>2263332346.3400002</v>
      </c>
    </row>
    <row r="183" spans="1:9" s="25" customFormat="1" ht="10.8" x14ac:dyDescent="0.25">
      <c r="A183" s="27" t="s">
        <v>39</v>
      </c>
      <c r="B183" s="28"/>
      <c r="C183" s="29">
        <v>6800928500</v>
      </c>
      <c r="D183" s="29">
        <v>6800928500</v>
      </c>
      <c r="E183" s="29">
        <v>0</v>
      </c>
      <c r="G183" s="26"/>
      <c r="H183" s="26"/>
      <c r="I183" s="26"/>
    </row>
    <row r="184" spans="1:9" s="25" customFormat="1" ht="10.8" x14ac:dyDescent="0.25">
      <c r="A184" s="19" t="s">
        <v>19</v>
      </c>
      <c r="B184" s="19"/>
      <c r="C184" s="9">
        <v>2931424.73</v>
      </c>
      <c r="D184" s="9" t="s">
        <v>4</v>
      </c>
      <c r="E184" s="9">
        <v>2931424.73</v>
      </c>
      <c r="G184" s="26"/>
      <c r="H184" s="26"/>
      <c r="I184" s="26"/>
    </row>
    <row r="185" spans="1:9" s="2" customFormat="1" x14ac:dyDescent="0.2">
      <c r="A185" s="19" t="s">
        <v>44</v>
      </c>
      <c r="B185" s="19" t="s">
        <v>45</v>
      </c>
      <c r="C185" s="9">
        <v>1636079.73</v>
      </c>
      <c r="D185" s="9" t="s">
        <v>4</v>
      </c>
      <c r="E185" s="9">
        <v>1636079.73</v>
      </c>
      <c r="F185" s="10"/>
    </row>
    <row r="186" spans="1:9" ht="12" customHeight="1" x14ac:dyDescent="0.2">
      <c r="A186" s="19" t="s">
        <v>46</v>
      </c>
      <c r="B186" s="19" t="s">
        <v>47</v>
      </c>
      <c r="C186" s="9">
        <v>635600</v>
      </c>
      <c r="D186" s="9" t="s">
        <v>4</v>
      </c>
      <c r="E186" s="9">
        <v>635600</v>
      </c>
    </row>
    <row r="187" spans="1:9" s="2" customFormat="1" x14ac:dyDescent="0.2">
      <c r="A187" s="19" t="s">
        <v>48</v>
      </c>
      <c r="B187" s="19" t="s">
        <v>49</v>
      </c>
      <c r="C187" s="9">
        <v>19740215.43</v>
      </c>
      <c r="D187" s="9">
        <v>19740215.43</v>
      </c>
      <c r="E187" s="9" t="s">
        <v>4</v>
      </c>
      <c r="F187" s="10"/>
    </row>
    <row r="188" spans="1:9" s="30" customFormat="1" ht="10.8" x14ac:dyDescent="0.25">
      <c r="A188" s="19" t="s">
        <v>50</v>
      </c>
      <c r="B188" s="19" t="s">
        <v>51</v>
      </c>
      <c r="C188" s="9">
        <v>23068397.52</v>
      </c>
      <c r="D188" s="9">
        <v>23068397.52</v>
      </c>
      <c r="E188" s="9" t="s">
        <v>4</v>
      </c>
      <c r="G188" s="31"/>
      <c r="H188" s="31"/>
      <c r="I188" s="31"/>
    </row>
    <row r="189" spans="1:9" x14ac:dyDescent="0.2">
      <c r="A189" s="19" t="s">
        <v>52</v>
      </c>
      <c r="B189" s="19" t="s">
        <v>53</v>
      </c>
      <c r="C189" s="9">
        <v>313786817.99000001</v>
      </c>
      <c r="D189" s="9">
        <v>116965209.52</v>
      </c>
      <c r="E189" s="9">
        <v>196821608.47</v>
      </c>
      <c r="F189" s="3"/>
    </row>
    <row r="190" spans="1:9" s="30" customFormat="1" ht="10.8" x14ac:dyDescent="0.25">
      <c r="A190" s="19" t="s">
        <v>54</v>
      </c>
      <c r="B190" s="19" t="s">
        <v>55</v>
      </c>
      <c r="C190" s="9">
        <v>432115.92</v>
      </c>
      <c r="D190" s="9">
        <v>102377.92</v>
      </c>
      <c r="E190" s="9">
        <v>329738</v>
      </c>
      <c r="G190" s="31"/>
      <c r="H190" s="31"/>
      <c r="I190" s="31"/>
    </row>
    <row r="191" spans="1:9" s="30" customFormat="1" ht="10.8" x14ac:dyDescent="0.25">
      <c r="A191" s="19" t="s">
        <v>56</v>
      </c>
      <c r="B191" s="19" t="s">
        <v>57</v>
      </c>
      <c r="C191" s="9">
        <v>535063075.64999998</v>
      </c>
      <c r="D191" s="9">
        <v>509969171.55000001</v>
      </c>
      <c r="E191" s="9">
        <v>25093904.100000001</v>
      </c>
      <c r="G191" s="31"/>
      <c r="H191" s="31"/>
      <c r="I191" s="31"/>
    </row>
    <row r="192" spans="1:9" s="2" customFormat="1" x14ac:dyDescent="0.2">
      <c r="A192" s="19" t="s">
        <v>58</v>
      </c>
      <c r="B192" s="19" t="s">
        <v>59</v>
      </c>
      <c r="C192" s="9">
        <v>18000</v>
      </c>
      <c r="D192" s="9" t="s">
        <v>4</v>
      </c>
      <c r="E192" s="9">
        <v>18000</v>
      </c>
    </row>
    <row r="193" spans="1:9" x14ac:dyDescent="0.2">
      <c r="A193" s="19" t="s">
        <v>60</v>
      </c>
      <c r="B193" s="19" t="s">
        <v>61</v>
      </c>
      <c r="C193" s="9">
        <v>483245</v>
      </c>
      <c r="D193" s="9" t="s">
        <v>4</v>
      </c>
      <c r="E193" s="9">
        <v>483245</v>
      </c>
      <c r="G193" s="32"/>
      <c r="H193" s="32"/>
      <c r="I193" s="32"/>
    </row>
    <row r="194" spans="1:9" s="30" customFormat="1" ht="10.8" x14ac:dyDescent="0.25">
      <c r="A194" s="19" t="s">
        <v>62</v>
      </c>
      <c r="B194" s="19" t="s">
        <v>63</v>
      </c>
      <c r="C194" s="9">
        <v>662938</v>
      </c>
      <c r="D194" s="9" t="s">
        <v>4</v>
      </c>
      <c r="E194" s="9">
        <v>662938</v>
      </c>
      <c r="G194" s="31"/>
      <c r="H194" s="31"/>
      <c r="I194" s="31"/>
    </row>
    <row r="195" spans="1:9" s="30" customFormat="1" ht="10.8" x14ac:dyDescent="0.25">
      <c r="A195" s="19" t="s">
        <v>64</v>
      </c>
      <c r="B195" s="19" t="s">
        <v>65</v>
      </c>
      <c r="C195" s="9">
        <v>221325874</v>
      </c>
      <c r="D195" s="9">
        <v>214671850</v>
      </c>
      <c r="E195" s="9">
        <v>6654024</v>
      </c>
      <c r="G195" s="31"/>
      <c r="H195" s="31"/>
      <c r="I195" s="31"/>
    </row>
    <row r="196" spans="1:9" x14ac:dyDescent="0.2">
      <c r="A196" s="19" t="s">
        <v>66</v>
      </c>
      <c r="B196" s="19" t="s">
        <v>67</v>
      </c>
      <c r="C196" s="9">
        <v>12052791</v>
      </c>
      <c r="D196" s="9">
        <v>11604028</v>
      </c>
      <c r="E196" s="9">
        <v>448763</v>
      </c>
      <c r="G196" s="32"/>
      <c r="H196" s="32"/>
      <c r="I196" s="32"/>
    </row>
    <row r="197" spans="1:9" x14ac:dyDescent="0.2">
      <c r="A197" s="19" t="s">
        <v>68</v>
      </c>
      <c r="B197" s="19" t="s">
        <v>69</v>
      </c>
      <c r="C197" s="9">
        <v>591026379.69000006</v>
      </c>
      <c r="D197" s="9">
        <v>295732619.72000003</v>
      </c>
      <c r="E197" s="9">
        <v>295293759.97000003</v>
      </c>
      <c r="G197" s="32"/>
      <c r="H197" s="32"/>
      <c r="I197" s="32"/>
    </row>
    <row r="198" spans="1:9" ht="12" customHeight="1" x14ac:dyDescent="0.2">
      <c r="A198" s="19" t="s">
        <v>70</v>
      </c>
      <c r="B198" s="19" t="s">
        <v>71</v>
      </c>
      <c r="C198" s="9">
        <v>1776429</v>
      </c>
      <c r="D198" s="9">
        <v>1209749</v>
      </c>
      <c r="E198" s="9">
        <v>566680</v>
      </c>
    </row>
    <row r="199" spans="1:9" s="2" customFormat="1" x14ac:dyDescent="0.2">
      <c r="A199" s="19" t="s">
        <v>72</v>
      </c>
      <c r="B199" s="19" t="s">
        <v>73</v>
      </c>
      <c r="C199" s="9">
        <v>93400762.599999994</v>
      </c>
      <c r="D199" s="9">
        <v>69482179.599999994</v>
      </c>
      <c r="E199" s="9">
        <v>23918583</v>
      </c>
      <c r="F199" s="10"/>
    </row>
    <row r="200" spans="1:9" s="30" customFormat="1" ht="10.8" x14ac:dyDescent="0.25">
      <c r="A200" s="19" t="s">
        <v>74</v>
      </c>
      <c r="B200" s="19" t="s">
        <v>75</v>
      </c>
      <c r="C200" s="9">
        <v>4155024.56</v>
      </c>
      <c r="D200" s="9">
        <v>4155024.56</v>
      </c>
      <c r="E200" s="9" t="s">
        <v>4</v>
      </c>
      <c r="G200" s="31"/>
      <c r="H200" s="31"/>
      <c r="I200" s="31"/>
    </row>
    <row r="201" spans="1:9" s="25" customFormat="1" ht="10.8" x14ac:dyDescent="0.25">
      <c r="A201" s="19" t="s">
        <v>76</v>
      </c>
      <c r="B201" s="19" t="s">
        <v>77</v>
      </c>
      <c r="C201" s="9">
        <v>609601062.67999995</v>
      </c>
      <c r="D201" s="9">
        <v>234081626.63999999</v>
      </c>
      <c r="E201" s="9">
        <v>375519436.04000002</v>
      </c>
      <c r="G201" s="26"/>
      <c r="H201" s="26"/>
      <c r="I201" s="26"/>
    </row>
    <row r="202" spans="1:9" x14ac:dyDescent="0.2">
      <c r="A202" s="19" t="s">
        <v>78</v>
      </c>
      <c r="B202" s="19" t="s">
        <v>79</v>
      </c>
      <c r="C202" s="9">
        <v>158500</v>
      </c>
      <c r="D202" s="9" t="s">
        <v>4</v>
      </c>
      <c r="E202" s="9">
        <v>158500</v>
      </c>
      <c r="G202" s="32"/>
      <c r="H202" s="32"/>
      <c r="I202" s="32"/>
    </row>
    <row r="203" spans="1:9" x14ac:dyDescent="0.2">
      <c r="A203" s="19" t="s">
        <v>80</v>
      </c>
      <c r="B203" s="19" t="s">
        <v>81</v>
      </c>
      <c r="C203" s="9">
        <v>319252248</v>
      </c>
      <c r="D203" s="9">
        <v>317634011</v>
      </c>
      <c r="E203" s="9">
        <v>1618237</v>
      </c>
      <c r="G203" s="32"/>
      <c r="H203" s="32"/>
      <c r="I203" s="32"/>
    </row>
    <row r="204" spans="1:9" ht="12" customHeight="1" x14ac:dyDescent="0.2">
      <c r="A204" s="19" t="s">
        <v>82</v>
      </c>
      <c r="B204" s="19" t="s">
        <v>83</v>
      </c>
      <c r="C204" s="9">
        <v>162762894.18000001</v>
      </c>
      <c r="D204" s="9">
        <v>16270533.76</v>
      </c>
      <c r="E204" s="9">
        <v>146492360.41999999</v>
      </c>
    </row>
    <row r="205" spans="1:9" s="25" customFormat="1" ht="10.8" x14ac:dyDescent="0.25">
      <c r="A205" s="19" t="s">
        <v>84</v>
      </c>
      <c r="B205" s="19" t="s">
        <v>85</v>
      </c>
      <c r="C205" s="9">
        <v>48831972.719999999</v>
      </c>
      <c r="D205" s="9" t="s">
        <v>4</v>
      </c>
      <c r="E205" s="9">
        <v>48831972.719999999</v>
      </c>
      <c r="G205" s="26"/>
      <c r="H205" s="26"/>
      <c r="I205" s="26"/>
    </row>
    <row r="206" spans="1:9" s="2" customFormat="1" x14ac:dyDescent="0.2">
      <c r="A206" s="19" t="s">
        <v>86</v>
      </c>
      <c r="B206" s="19" t="s">
        <v>87</v>
      </c>
      <c r="C206" s="9">
        <v>2108370076.5999999</v>
      </c>
      <c r="D206" s="9">
        <v>1745680968.3</v>
      </c>
      <c r="E206" s="9">
        <v>362689108.30000001</v>
      </c>
      <c r="F206" s="10"/>
    </row>
    <row r="207" spans="1:9" s="2" customFormat="1" x14ac:dyDescent="0.2">
      <c r="A207" s="19" t="s">
        <v>88</v>
      </c>
      <c r="B207" s="19" t="s">
        <v>89</v>
      </c>
      <c r="C207" s="9">
        <v>88070882.090000004</v>
      </c>
      <c r="D207" s="9">
        <v>88070882.090000004</v>
      </c>
      <c r="E207" s="9" t="s">
        <v>4</v>
      </c>
      <c r="F207" s="10"/>
    </row>
    <row r="208" spans="1:9" x14ac:dyDescent="0.2">
      <c r="A208" s="19" t="s">
        <v>90</v>
      </c>
      <c r="B208" s="19" t="s">
        <v>91</v>
      </c>
      <c r="C208" s="9">
        <v>3206968150.29</v>
      </c>
      <c r="D208" s="9">
        <v>2646954322.6100001</v>
      </c>
      <c r="E208" s="9">
        <v>560013827.67999995</v>
      </c>
      <c r="G208" s="32"/>
      <c r="H208" s="32"/>
      <c r="I208" s="32"/>
    </row>
    <row r="209" spans="1:9" x14ac:dyDescent="0.2">
      <c r="A209" s="19" t="s">
        <v>92</v>
      </c>
      <c r="B209" s="19" t="s">
        <v>93</v>
      </c>
      <c r="C209" s="9">
        <v>2719295.94</v>
      </c>
      <c r="D209" s="9">
        <v>217401.94</v>
      </c>
      <c r="E209" s="9">
        <v>2501894</v>
      </c>
    </row>
    <row r="210" spans="1:9" s="25" customFormat="1" ht="10.8" x14ac:dyDescent="0.25">
      <c r="A210" s="19" t="s">
        <v>94</v>
      </c>
      <c r="B210" s="19" t="s">
        <v>95</v>
      </c>
      <c r="C210" s="9">
        <v>789074976.37</v>
      </c>
      <c r="D210" s="9">
        <v>573199464.73000002</v>
      </c>
      <c r="E210" s="9">
        <v>215875511.63999999</v>
      </c>
      <c r="G210" s="26"/>
      <c r="H210" s="26"/>
      <c r="I210" s="26"/>
    </row>
    <row r="211" spans="1:9" x14ac:dyDescent="0.2">
      <c r="A211" s="19" t="s">
        <v>26</v>
      </c>
      <c r="B211" s="19" t="s">
        <v>27</v>
      </c>
      <c r="C211" s="9">
        <v>1094193358.79</v>
      </c>
      <c r="D211" s="9">
        <v>484057193.19999999</v>
      </c>
      <c r="E211" s="9">
        <v>610136165.59000003</v>
      </c>
    </row>
    <row r="212" spans="1:9" s="2" customFormat="1" x14ac:dyDescent="0.2">
      <c r="A212" s="19" t="s">
        <v>18</v>
      </c>
      <c r="B212" s="19"/>
      <c r="C212" s="9">
        <v>1096596026.3099999</v>
      </c>
      <c r="D212" s="9">
        <v>484850193.19999999</v>
      </c>
      <c r="E212" s="9">
        <v>611745833.11000001</v>
      </c>
      <c r="F212" s="10"/>
    </row>
    <row r="213" spans="1:9" x14ac:dyDescent="0.2">
      <c r="A213" s="19" t="s">
        <v>19</v>
      </c>
      <c r="B213" s="19"/>
      <c r="C213" s="9">
        <v>2402667.52</v>
      </c>
      <c r="D213" s="9">
        <v>793000</v>
      </c>
      <c r="E213" s="9">
        <v>1609667.52</v>
      </c>
      <c r="F213" s="3"/>
    </row>
    <row r="214" spans="1:9" s="30" customFormat="1" ht="10.8" x14ac:dyDescent="0.25">
      <c r="A214" s="19" t="s">
        <v>96</v>
      </c>
      <c r="B214" s="19" t="s">
        <v>97</v>
      </c>
      <c r="C214" s="9">
        <v>1634713</v>
      </c>
      <c r="D214" s="9">
        <v>793000</v>
      </c>
      <c r="E214" s="9">
        <v>841713</v>
      </c>
      <c r="G214" s="31"/>
      <c r="H214" s="31"/>
      <c r="I214" s="31"/>
    </row>
    <row r="215" spans="1:9" s="30" customFormat="1" ht="10.8" x14ac:dyDescent="0.25">
      <c r="A215" s="19" t="s">
        <v>98</v>
      </c>
      <c r="B215" s="19" t="s">
        <v>99</v>
      </c>
      <c r="C215" s="9">
        <v>11978</v>
      </c>
      <c r="D215" s="9" t="s">
        <v>4</v>
      </c>
      <c r="E215" s="9">
        <v>11978</v>
      </c>
      <c r="G215" s="31"/>
      <c r="H215" s="31"/>
      <c r="I215" s="31"/>
    </row>
    <row r="216" spans="1:9" s="2" customFormat="1" x14ac:dyDescent="0.2">
      <c r="A216" s="19" t="s">
        <v>100</v>
      </c>
      <c r="B216" s="19" t="s">
        <v>101</v>
      </c>
      <c r="C216" s="9">
        <v>300106.52</v>
      </c>
      <c r="D216" s="9" t="s">
        <v>4</v>
      </c>
      <c r="E216" s="9">
        <v>300106.52</v>
      </c>
    </row>
    <row r="217" spans="1:9" s="30" customFormat="1" ht="10.8" x14ac:dyDescent="0.25">
      <c r="A217" s="19" t="s">
        <v>102</v>
      </c>
      <c r="B217" s="19" t="s">
        <v>103</v>
      </c>
      <c r="C217" s="9">
        <v>455870</v>
      </c>
      <c r="D217" s="9" t="s">
        <v>4</v>
      </c>
      <c r="E217" s="9">
        <v>455870</v>
      </c>
      <c r="G217" s="31"/>
      <c r="H217" s="31"/>
      <c r="I217" s="31"/>
    </row>
    <row r="218" spans="1:9" ht="12" customHeight="1" x14ac:dyDescent="0.2">
      <c r="A218" s="19" t="s">
        <v>104</v>
      </c>
      <c r="B218" s="19" t="s">
        <v>105</v>
      </c>
      <c r="C218" s="9">
        <v>27415548</v>
      </c>
      <c r="D218" s="9">
        <v>10194200</v>
      </c>
      <c r="E218" s="9">
        <v>17221348</v>
      </c>
    </row>
    <row r="219" spans="1:9" s="2" customFormat="1" x14ac:dyDescent="0.2">
      <c r="A219" s="19" t="s">
        <v>106</v>
      </c>
      <c r="B219" s="19" t="s">
        <v>107</v>
      </c>
      <c r="C219" s="9">
        <v>271499950</v>
      </c>
      <c r="D219" s="9" t="s">
        <v>4</v>
      </c>
      <c r="E219" s="9">
        <v>271499950</v>
      </c>
      <c r="F219" s="10"/>
    </row>
    <row r="220" spans="1:9" s="30" customFormat="1" ht="10.8" x14ac:dyDescent="0.25">
      <c r="A220" s="19" t="s">
        <v>108</v>
      </c>
      <c r="B220" s="19" t="s">
        <v>109</v>
      </c>
      <c r="C220" s="9">
        <v>13967850</v>
      </c>
      <c r="D220" s="9">
        <v>2624000</v>
      </c>
      <c r="E220" s="9">
        <v>11343850</v>
      </c>
      <c r="G220" s="31"/>
      <c r="H220" s="31"/>
      <c r="I220" s="31"/>
    </row>
    <row r="221" spans="1:9" s="30" customFormat="1" ht="10.8" x14ac:dyDescent="0.25">
      <c r="A221" s="19" t="s">
        <v>110</v>
      </c>
      <c r="B221" s="19" t="s">
        <v>111</v>
      </c>
      <c r="C221" s="9">
        <v>102351377</v>
      </c>
      <c r="D221" s="9">
        <v>2565000</v>
      </c>
      <c r="E221" s="9">
        <v>99786377</v>
      </c>
      <c r="G221" s="31"/>
      <c r="H221" s="31"/>
      <c r="I221" s="31"/>
    </row>
    <row r="222" spans="1:9" x14ac:dyDescent="0.2">
      <c r="A222" s="19" t="s">
        <v>112</v>
      </c>
      <c r="B222" s="19" t="s">
        <v>113</v>
      </c>
      <c r="C222" s="9">
        <v>647180</v>
      </c>
      <c r="D222" s="9">
        <v>504180</v>
      </c>
      <c r="E222" s="9">
        <v>143000</v>
      </c>
      <c r="G222" s="32"/>
      <c r="H222" s="32"/>
      <c r="I222" s="32"/>
    </row>
    <row r="223" spans="1:9" s="30" customFormat="1" ht="10.8" x14ac:dyDescent="0.25">
      <c r="A223" s="19" t="s">
        <v>114</v>
      </c>
      <c r="B223" s="19" t="s">
        <v>115</v>
      </c>
      <c r="C223" s="9">
        <v>49309</v>
      </c>
      <c r="D223" s="9">
        <v>49309</v>
      </c>
      <c r="E223" s="9" t="s">
        <v>4</v>
      </c>
      <c r="G223" s="31"/>
      <c r="H223" s="31"/>
      <c r="I223" s="31"/>
    </row>
    <row r="224" spans="1:9" x14ac:dyDescent="0.2">
      <c r="A224" s="19" t="s">
        <v>116</v>
      </c>
      <c r="B224" s="19" t="s">
        <v>117</v>
      </c>
      <c r="C224" s="9">
        <v>635544</v>
      </c>
      <c r="D224" s="9">
        <v>635544</v>
      </c>
      <c r="E224" s="9" t="s">
        <v>4</v>
      </c>
      <c r="G224" s="32"/>
      <c r="H224" s="32"/>
      <c r="I224" s="32"/>
    </row>
    <row r="225" spans="1:9" s="30" customFormat="1" ht="10.8" x14ac:dyDescent="0.25">
      <c r="A225" s="19" t="s">
        <v>118</v>
      </c>
      <c r="B225" s="19" t="s">
        <v>119</v>
      </c>
      <c r="C225" s="9">
        <v>3483392</v>
      </c>
      <c r="D225" s="9">
        <v>3261912</v>
      </c>
      <c r="E225" s="9">
        <v>221480</v>
      </c>
      <c r="G225" s="31"/>
      <c r="H225" s="31"/>
      <c r="I225" s="31"/>
    </row>
    <row r="226" spans="1:9" x14ac:dyDescent="0.2">
      <c r="A226" s="19" t="s">
        <v>120</v>
      </c>
      <c r="B226" s="19" t="s">
        <v>121</v>
      </c>
      <c r="C226" s="9">
        <v>15110190</v>
      </c>
      <c r="D226" s="9">
        <v>11901253</v>
      </c>
      <c r="E226" s="9">
        <v>3208937</v>
      </c>
    </row>
    <row r="227" spans="1:9" s="2" customFormat="1" x14ac:dyDescent="0.2">
      <c r="A227" s="19" t="s">
        <v>122</v>
      </c>
      <c r="B227" s="19" t="s">
        <v>123</v>
      </c>
      <c r="C227" s="9">
        <v>12499983</v>
      </c>
      <c r="D227" s="9" t="s">
        <v>4</v>
      </c>
      <c r="E227" s="9">
        <v>12499983</v>
      </c>
      <c r="F227" s="10"/>
    </row>
    <row r="228" spans="1:9" s="30" customFormat="1" ht="10.8" x14ac:dyDescent="0.25">
      <c r="A228" s="19" t="s">
        <v>124</v>
      </c>
      <c r="B228" s="19" t="s">
        <v>125</v>
      </c>
      <c r="C228" s="9">
        <v>198320752.22999999</v>
      </c>
      <c r="D228" s="9">
        <v>150528570.22</v>
      </c>
      <c r="E228" s="9">
        <v>47792182.009999998</v>
      </c>
      <c r="G228" s="31"/>
      <c r="H228" s="31"/>
      <c r="I228" s="31"/>
    </row>
    <row r="229" spans="1:9" s="30" customFormat="1" ht="10.8" x14ac:dyDescent="0.25">
      <c r="A229" s="19" t="s">
        <v>126</v>
      </c>
      <c r="B229" s="19" t="s">
        <v>127</v>
      </c>
      <c r="C229" s="9">
        <v>4306349</v>
      </c>
      <c r="D229" s="9">
        <v>4306349</v>
      </c>
      <c r="E229" s="9" t="s">
        <v>4</v>
      </c>
      <c r="G229" s="31"/>
      <c r="H229" s="31"/>
      <c r="I229" s="31"/>
    </row>
    <row r="230" spans="1:9" s="30" customFormat="1" ht="10.8" x14ac:dyDescent="0.25">
      <c r="A230" s="19" t="s">
        <v>128</v>
      </c>
      <c r="B230" s="19" t="s">
        <v>129</v>
      </c>
      <c r="C230" s="9">
        <v>75340</v>
      </c>
      <c r="D230" s="9">
        <v>75340</v>
      </c>
      <c r="E230" s="9" t="s">
        <v>4</v>
      </c>
      <c r="G230" s="31"/>
      <c r="H230" s="31"/>
      <c r="I230" s="31"/>
    </row>
    <row r="231" spans="1:9" x14ac:dyDescent="0.2">
      <c r="A231" s="19" t="s">
        <v>130</v>
      </c>
      <c r="B231" s="19" t="s">
        <v>131</v>
      </c>
      <c r="C231" s="9">
        <v>20951398</v>
      </c>
      <c r="D231" s="9">
        <v>18295780</v>
      </c>
      <c r="E231" s="9">
        <v>2655618</v>
      </c>
      <c r="G231" s="32"/>
      <c r="H231" s="32"/>
      <c r="I231" s="32"/>
    </row>
    <row r="232" spans="1:9" x14ac:dyDescent="0.2">
      <c r="A232" s="19" t="s">
        <v>132</v>
      </c>
      <c r="B232" s="19" t="s">
        <v>133</v>
      </c>
      <c r="C232" s="9">
        <v>43839882</v>
      </c>
      <c r="D232" s="9">
        <v>16165119</v>
      </c>
      <c r="E232" s="9">
        <v>27674763</v>
      </c>
    </row>
    <row r="233" spans="1:9" s="2" customFormat="1" x14ac:dyDescent="0.2">
      <c r="A233" s="19" t="s">
        <v>134</v>
      </c>
      <c r="B233" s="19" t="s">
        <v>135</v>
      </c>
      <c r="C233" s="9">
        <v>70511824.670000002</v>
      </c>
      <c r="D233" s="9">
        <v>66227452.670000002</v>
      </c>
      <c r="E233" s="9">
        <v>4284372</v>
      </c>
      <c r="F233" s="10"/>
    </row>
    <row r="234" spans="1:9" s="30" customFormat="1" ht="10.8" x14ac:dyDescent="0.25">
      <c r="A234" s="19" t="s">
        <v>136</v>
      </c>
      <c r="B234" s="19" t="s">
        <v>137</v>
      </c>
      <c r="C234" s="9">
        <v>84318490.709999993</v>
      </c>
      <c r="D234" s="9">
        <v>45624100.310000002</v>
      </c>
      <c r="E234" s="9">
        <v>38694390.399999999</v>
      </c>
      <c r="G234" s="31"/>
      <c r="H234" s="31"/>
      <c r="I234" s="31"/>
    </row>
    <row r="235" spans="1:9" x14ac:dyDescent="0.2">
      <c r="A235" s="19" t="s">
        <v>138</v>
      </c>
      <c r="B235" s="19" t="s">
        <v>139</v>
      </c>
      <c r="C235" s="9">
        <v>4945200</v>
      </c>
      <c r="D235" s="9">
        <v>2561780</v>
      </c>
      <c r="E235" s="9">
        <v>2383420</v>
      </c>
      <c r="G235" s="32"/>
      <c r="H235" s="32"/>
      <c r="I235" s="32"/>
    </row>
    <row r="236" spans="1:9" x14ac:dyDescent="0.2">
      <c r="A236" s="19" t="s">
        <v>140</v>
      </c>
      <c r="B236" s="19" t="s">
        <v>141</v>
      </c>
      <c r="C236" s="9">
        <v>54052620.490000002</v>
      </c>
      <c r="D236" s="9">
        <v>51430460.490000002</v>
      </c>
      <c r="E236" s="9">
        <v>2622160</v>
      </c>
      <c r="G236" s="32"/>
      <c r="H236" s="32"/>
      <c r="I236" s="32"/>
    </row>
    <row r="237" spans="1:9" x14ac:dyDescent="0.2">
      <c r="A237" s="19" t="s">
        <v>142</v>
      </c>
      <c r="B237" s="19" t="s">
        <v>143</v>
      </c>
      <c r="C237" s="9">
        <v>167613846.21000001</v>
      </c>
      <c r="D237" s="9">
        <v>97899843.510000005</v>
      </c>
      <c r="E237" s="9">
        <v>69714002.700000003</v>
      </c>
    </row>
    <row r="238" spans="1:9" x14ac:dyDescent="0.2">
      <c r="A238" s="19" t="s">
        <v>28</v>
      </c>
      <c r="B238" s="19" t="s">
        <v>29</v>
      </c>
      <c r="C238" s="9">
        <v>20702558.41</v>
      </c>
      <c r="D238" s="9">
        <v>9452503</v>
      </c>
      <c r="E238" s="9">
        <v>11250055.41</v>
      </c>
    </row>
    <row r="239" spans="1:9" x14ac:dyDescent="0.2">
      <c r="A239" s="19" t="s">
        <v>18</v>
      </c>
      <c r="B239" s="19"/>
      <c r="C239" s="9">
        <v>20748068.41</v>
      </c>
      <c r="D239" s="9">
        <v>9452503</v>
      </c>
      <c r="E239" s="9">
        <v>11295565.41</v>
      </c>
    </row>
    <row r="240" spans="1:9" x14ac:dyDescent="0.2">
      <c r="A240" s="19" t="s">
        <v>19</v>
      </c>
      <c r="B240" s="19"/>
      <c r="C240" s="9">
        <v>45510</v>
      </c>
      <c r="D240" s="9" t="s">
        <v>4</v>
      </c>
      <c r="E240" s="9">
        <v>45510</v>
      </c>
    </row>
    <row r="241" spans="1:5" x14ac:dyDescent="0.2">
      <c r="A241" s="19" t="s">
        <v>144</v>
      </c>
      <c r="B241" s="19" t="s">
        <v>145</v>
      </c>
      <c r="C241" s="9">
        <v>45510</v>
      </c>
      <c r="D241" s="9" t="s">
        <v>4</v>
      </c>
      <c r="E241" s="9">
        <v>45510</v>
      </c>
    </row>
    <row r="242" spans="1:5" x14ac:dyDescent="0.2">
      <c r="A242" s="19" t="s">
        <v>146</v>
      </c>
      <c r="B242" s="19" t="s">
        <v>147</v>
      </c>
      <c r="C242" s="9">
        <v>8373779</v>
      </c>
      <c r="D242" s="9">
        <v>380050</v>
      </c>
      <c r="E242" s="9">
        <v>7993729</v>
      </c>
    </row>
    <row r="243" spans="1:5" x14ac:dyDescent="0.2">
      <c r="A243" s="19" t="s">
        <v>148</v>
      </c>
      <c r="B243" s="19" t="s">
        <v>149</v>
      </c>
      <c r="C243" s="9">
        <v>165000</v>
      </c>
      <c r="D243" s="9" t="s">
        <v>4</v>
      </c>
      <c r="E243" s="9">
        <v>165000</v>
      </c>
    </row>
    <row r="244" spans="1:5" x14ac:dyDescent="0.2">
      <c r="A244" s="19" t="s">
        <v>150</v>
      </c>
      <c r="B244" s="19" t="s">
        <v>151</v>
      </c>
      <c r="C244" s="9">
        <v>407500</v>
      </c>
      <c r="D244" s="9" t="s">
        <v>4</v>
      </c>
      <c r="E244" s="9">
        <v>407500</v>
      </c>
    </row>
    <row r="245" spans="1:5" x14ac:dyDescent="0.2">
      <c r="A245" s="19" t="s">
        <v>152</v>
      </c>
      <c r="B245" s="19" t="s">
        <v>153</v>
      </c>
      <c r="C245" s="9">
        <v>119000</v>
      </c>
      <c r="D245" s="9" t="s">
        <v>4</v>
      </c>
      <c r="E245" s="9">
        <v>119000</v>
      </c>
    </row>
    <row r="246" spans="1:5" x14ac:dyDescent="0.2">
      <c r="A246" s="19" t="s">
        <v>154</v>
      </c>
      <c r="B246" s="19" t="s">
        <v>155</v>
      </c>
      <c r="C246" s="9">
        <v>1394772</v>
      </c>
      <c r="D246" s="9" t="s">
        <v>4</v>
      </c>
      <c r="E246" s="9">
        <v>1394772</v>
      </c>
    </row>
    <row r="247" spans="1:5" x14ac:dyDescent="0.2">
      <c r="A247" s="19" t="s">
        <v>156</v>
      </c>
      <c r="B247" s="19" t="s">
        <v>157</v>
      </c>
      <c r="C247" s="9">
        <v>10288017.41</v>
      </c>
      <c r="D247" s="9">
        <v>9072453</v>
      </c>
      <c r="E247" s="9">
        <v>1215564.4099999999</v>
      </c>
    </row>
    <row r="248" spans="1:5" x14ac:dyDescent="0.2">
      <c r="A248" s="19" t="s">
        <v>30</v>
      </c>
      <c r="B248" s="19" t="s">
        <v>31</v>
      </c>
      <c r="C248" s="9">
        <v>429961596.00999999</v>
      </c>
      <c r="D248" s="9">
        <v>419090782.50999999</v>
      </c>
      <c r="E248" s="9">
        <v>10870813.5</v>
      </c>
    </row>
    <row r="249" spans="1:5" x14ac:dyDescent="0.2">
      <c r="A249" s="19" t="s">
        <v>40</v>
      </c>
      <c r="B249" s="19" t="s">
        <v>41</v>
      </c>
      <c r="C249" s="9">
        <v>419090782.50999999</v>
      </c>
      <c r="D249" s="9">
        <v>419090782.50999999</v>
      </c>
      <c r="E249" s="9" t="s">
        <v>4</v>
      </c>
    </row>
    <row r="250" spans="1:5" x14ac:dyDescent="0.2">
      <c r="A250" s="19" t="s">
        <v>18</v>
      </c>
      <c r="B250" s="19"/>
      <c r="C250" s="9">
        <v>419090782.50999999</v>
      </c>
      <c r="D250" s="9">
        <v>419090782.50999999</v>
      </c>
      <c r="E250" s="9" t="s">
        <v>4</v>
      </c>
    </row>
    <row r="251" spans="1:5" x14ac:dyDescent="0.2">
      <c r="A251" s="19" t="s">
        <v>158</v>
      </c>
      <c r="B251" s="19" t="s">
        <v>159</v>
      </c>
      <c r="C251" s="9">
        <v>419090782.50999999</v>
      </c>
      <c r="D251" s="9">
        <v>419090782.50999999</v>
      </c>
      <c r="E251" s="9" t="s">
        <v>4</v>
      </c>
    </row>
    <row r="252" spans="1:5" x14ac:dyDescent="0.2">
      <c r="A252" s="19" t="s">
        <v>32</v>
      </c>
      <c r="B252" s="19" t="s">
        <v>33</v>
      </c>
      <c r="C252" s="9">
        <v>10870813.5</v>
      </c>
      <c r="D252" s="9" t="s">
        <v>4</v>
      </c>
      <c r="E252" s="9">
        <v>10870813.5</v>
      </c>
    </row>
    <row r="253" spans="1:5" x14ac:dyDescent="0.2">
      <c r="A253" s="19" t="s">
        <v>18</v>
      </c>
      <c r="B253" s="19"/>
      <c r="C253" s="9">
        <v>10990813.5</v>
      </c>
      <c r="D253" s="9" t="s">
        <v>4</v>
      </c>
      <c r="E253" s="9">
        <v>10990813.5</v>
      </c>
    </row>
    <row r="254" spans="1:5" x14ac:dyDescent="0.2">
      <c r="A254" s="19" t="s">
        <v>19</v>
      </c>
      <c r="B254" s="19"/>
      <c r="C254" s="9">
        <v>120000</v>
      </c>
      <c r="D254" s="9" t="s">
        <v>4</v>
      </c>
      <c r="E254" s="9">
        <v>120000</v>
      </c>
    </row>
    <row r="255" spans="1:5" x14ac:dyDescent="0.2">
      <c r="A255" s="19" t="s">
        <v>160</v>
      </c>
      <c r="B255" s="19" t="s">
        <v>161</v>
      </c>
      <c r="C255" s="9">
        <v>120000</v>
      </c>
      <c r="D255" s="9" t="s">
        <v>4</v>
      </c>
      <c r="E255" s="9">
        <v>120000</v>
      </c>
    </row>
    <row r="256" spans="1:5" x14ac:dyDescent="0.2">
      <c r="A256" s="19" t="s">
        <v>162</v>
      </c>
      <c r="B256" s="19" t="s">
        <v>163</v>
      </c>
      <c r="C256" s="9">
        <v>10906120</v>
      </c>
      <c r="D256" s="9" t="s">
        <v>4</v>
      </c>
      <c r="E256" s="9">
        <v>10906120</v>
      </c>
    </row>
    <row r="257" spans="1:5" x14ac:dyDescent="0.2">
      <c r="A257" s="19" t="s">
        <v>164</v>
      </c>
      <c r="B257" s="19" t="s">
        <v>165</v>
      </c>
      <c r="C257" s="9">
        <v>84693.5</v>
      </c>
      <c r="D257" s="9" t="s">
        <v>4</v>
      </c>
      <c r="E257" s="9">
        <v>84693.5</v>
      </c>
    </row>
    <row r="258" spans="1:5" x14ac:dyDescent="0.2">
      <c r="A258" s="19" t="s">
        <v>34</v>
      </c>
      <c r="B258" s="19" t="s">
        <v>35</v>
      </c>
      <c r="C258" s="9">
        <v>-55080516</v>
      </c>
      <c r="D258" s="9" t="s">
        <v>4</v>
      </c>
      <c r="E258" s="9">
        <v>-55080516</v>
      </c>
    </row>
    <row r="259" spans="1:5" x14ac:dyDescent="0.2">
      <c r="A259" s="19" t="s">
        <v>36</v>
      </c>
      <c r="B259" s="19" t="s">
        <v>37</v>
      </c>
      <c r="C259" s="9">
        <v>-55080516</v>
      </c>
      <c r="D259" s="9" t="s">
        <v>4</v>
      </c>
      <c r="E259" s="9">
        <v>-55080516</v>
      </c>
    </row>
    <row r="260" spans="1:5" x14ac:dyDescent="0.2">
      <c r="A260" s="19" t="s">
        <v>18</v>
      </c>
      <c r="B260" s="19"/>
      <c r="C260" s="9">
        <v>4077100</v>
      </c>
      <c r="D260" s="9" t="s">
        <v>4</v>
      </c>
      <c r="E260" s="9">
        <v>4077100</v>
      </c>
    </row>
    <row r="261" spans="1:5" x14ac:dyDescent="0.2">
      <c r="A261" s="19" t="s">
        <v>19</v>
      </c>
      <c r="B261" s="19"/>
      <c r="C261" s="9">
        <v>59157616</v>
      </c>
      <c r="D261" s="9" t="s">
        <v>4</v>
      </c>
      <c r="E261" s="9">
        <v>59157616</v>
      </c>
    </row>
    <row r="262" spans="1:5" x14ac:dyDescent="0.2">
      <c r="A262" s="11" t="s">
        <v>6</v>
      </c>
      <c r="B262" s="19"/>
      <c r="C262" s="9">
        <f>857042472.93+C264</f>
        <v>886402683.92999995</v>
      </c>
      <c r="D262" s="9">
        <f>777077284.78+D264</f>
        <v>806437495.77999997</v>
      </c>
      <c r="E262" s="9">
        <v>79965188.150000006</v>
      </c>
    </row>
    <row r="263" spans="1:5" x14ac:dyDescent="0.2">
      <c r="A263" s="20" t="s">
        <v>7</v>
      </c>
      <c r="B263" s="16"/>
      <c r="C263" s="16">
        <f>C264</f>
        <v>29360211</v>
      </c>
      <c r="D263" s="16">
        <f>D264</f>
        <v>29360211</v>
      </c>
      <c r="E263" s="16">
        <v>0</v>
      </c>
    </row>
    <row r="264" spans="1:5" x14ac:dyDescent="0.2">
      <c r="A264" s="8" t="s">
        <v>18</v>
      </c>
      <c r="B264" s="8"/>
      <c r="C264" s="9">
        <v>29360211</v>
      </c>
      <c r="D264" s="9">
        <v>29360211</v>
      </c>
      <c r="E264" s="9"/>
    </row>
    <row r="265" spans="1:5" x14ac:dyDescent="0.2">
      <c r="A265" s="20" t="s">
        <v>166</v>
      </c>
      <c r="B265" s="16"/>
      <c r="C265" s="16">
        <f>C171</f>
        <v>18326319136.639999</v>
      </c>
      <c r="D265" s="16">
        <f>D171</f>
        <v>15408776508.380001</v>
      </c>
      <c r="E265" s="16">
        <f>E171</f>
        <v>2917542628.2600002</v>
      </c>
    </row>
    <row r="266" spans="1:5" x14ac:dyDescent="0.2">
      <c r="A266" s="20" t="s">
        <v>167</v>
      </c>
      <c r="B266" s="16"/>
      <c r="C266" s="16">
        <f>[1]расход!C520-'[1]нефинан '!C268</f>
        <v>-1998666396.7499847</v>
      </c>
      <c r="D266" s="16">
        <f>[1]расход!D520-'[1]нефинан '!D268</f>
        <v>-3591039146.1000023</v>
      </c>
      <c r="E266" s="16">
        <f>[1]расход!E520-'[1]нефинан '!E268</f>
        <v>1592372749.3500004</v>
      </c>
    </row>
  </sheetData>
  <mergeCells count="10">
    <mergeCell ref="B97:E97"/>
    <mergeCell ref="B113:E113"/>
    <mergeCell ref="B135:E135"/>
    <mergeCell ref="B157:E157"/>
    <mergeCell ref="B170:E170"/>
    <mergeCell ref="B2:E2"/>
    <mergeCell ref="B30:E30"/>
    <mergeCell ref="B32:E32"/>
    <mergeCell ref="B58:E58"/>
    <mergeCell ref="B74:E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Chingiz Beksultanov</dc:creator>
  <cp:lastModifiedBy>Chingiz Beksultanov</cp:lastModifiedBy>
  <dcterms:created xsi:type="dcterms:W3CDTF">2015-06-05T18:19:34Z</dcterms:created>
  <dcterms:modified xsi:type="dcterms:W3CDTF">2020-01-08T08:06:18Z</dcterms:modified>
</cp:coreProperties>
</file>